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53f7f29a501d77c/Documentos/UDEM/PEF/POST GRAD/"/>
    </mc:Choice>
  </mc:AlternateContent>
  <xr:revisionPtr revIDLastSave="0" documentId="8_{9BBCE208-87D7-4604-A98A-9566AC5DF80F}" xr6:coauthVersionLast="47" xr6:coauthVersionMax="47" xr10:uidLastSave="{00000000-0000-0000-0000-000000000000}"/>
  <bookViews>
    <workbookView xWindow="-98" yWindow="-98" windowWidth="22695" windowHeight="14595" tabRatio="826" firstSheet="2" activeTab="7" xr2:uid="{EB0804B6-F3F0-4203-A17F-818785B066F5}"/>
  </bookViews>
  <sheets>
    <sheet name="Full DoE" sheetId="1" r:id="rId1"/>
    <sheet name="DoE for comparison" sheetId="2" r:id="rId2"/>
    <sheet name="Tablas Resumed Results" sheetId="7" r:id="rId3"/>
    <sheet name="ANOVAs Cadena Seca" sheetId="3" r:id="rId4"/>
    <sheet name="ANOVAs Paquetería" sheetId="4" r:id="rId5"/>
    <sheet name="Tablas ANOVAS" sheetId="5" r:id="rId6"/>
    <sheet name="DoE E-Trikes" sheetId="6" r:id="rId7"/>
    <sheet name="DoE Análisis Demanda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46" i="6" l="1"/>
  <c r="AX46" i="6"/>
  <c r="AY45" i="6"/>
  <c r="AX45" i="6"/>
  <c r="AY44" i="6"/>
  <c r="AX44" i="6"/>
  <c r="AT46" i="6"/>
  <c r="AS46" i="6"/>
  <c r="AT45" i="6"/>
  <c r="AS45" i="6"/>
  <c r="AT44" i="6"/>
  <c r="AS44" i="6"/>
  <c r="AN51" i="6"/>
  <c r="AM51" i="6"/>
  <c r="AN50" i="6"/>
  <c r="AM50" i="6"/>
  <c r="AN46" i="6"/>
  <c r="AM46" i="6"/>
  <c r="AN45" i="6"/>
  <c r="AM45" i="6"/>
  <c r="AN44" i="6"/>
  <c r="AM44" i="6"/>
  <c r="V45" i="6"/>
  <c r="V46" i="6"/>
  <c r="U46" i="6"/>
  <c r="U44" i="6"/>
  <c r="U45" i="6"/>
  <c r="V44" i="6"/>
  <c r="P46" i="6"/>
  <c r="O46" i="6"/>
  <c r="P45" i="6"/>
  <c r="O45" i="6"/>
  <c r="P44" i="6"/>
  <c r="O44" i="6"/>
  <c r="J52" i="6"/>
  <c r="I52" i="6"/>
  <c r="J51" i="6"/>
  <c r="I51" i="6"/>
  <c r="J50" i="6"/>
  <c r="I50" i="6"/>
  <c r="J46" i="6"/>
  <c r="I46" i="6"/>
  <c r="J45" i="6"/>
  <c r="I45" i="6"/>
  <c r="J44" i="6"/>
  <c r="I44" i="6"/>
  <c r="R23" i="6"/>
  <c r="R22" i="6"/>
  <c r="R21" i="6"/>
  <c r="R20" i="6"/>
  <c r="R19" i="6"/>
  <c r="R18" i="6"/>
  <c r="R17" i="6"/>
  <c r="R16" i="6"/>
  <c r="R24" i="6" s="1"/>
  <c r="I25" i="6" s="1"/>
  <c r="R11" i="6"/>
  <c r="R10" i="6"/>
  <c r="R9" i="6"/>
  <c r="R8" i="6"/>
  <c r="R7" i="6"/>
  <c r="R6" i="6"/>
  <c r="R5" i="6"/>
  <c r="R4" i="6"/>
  <c r="R12" i="6"/>
  <c r="I13" i="6" s="1"/>
  <c r="D44" i="6"/>
  <c r="C44" i="6"/>
  <c r="AP46" i="4"/>
  <c r="AO46" i="4"/>
  <c r="AP45" i="4"/>
  <c r="AO45" i="4"/>
  <c r="AP44" i="4"/>
  <c r="AO44" i="4"/>
  <c r="AP43" i="4"/>
  <c r="AO43" i="4"/>
  <c r="AI46" i="4"/>
  <c r="AH46" i="4"/>
  <c r="AI45" i="4"/>
  <c r="AH45" i="4"/>
  <c r="AI44" i="4"/>
  <c r="AH44" i="4"/>
  <c r="AI43" i="4"/>
  <c r="AH43" i="4"/>
  <c r="AB46" i="4"/>
  <c r="AA46" i="4"/>
  <c r="AB45" i="4"/>
  <c r="AA45" i="4"/>
  <c r="AB44" i="4"/>
  <c r="AA44" i="4"/>
  <c r="AB43" i="4"/>
  <c r="AA43" i="4"/>
  <c r="T46" i="4"/>
  <c r="S46" i="4"/>
  <c r="T45" i="4"/>
  <c r="S45" i="4"/>
  <c r="T44" i="4"/>
  <c r="S44" i="4"/>
  <c r="T43" i="4"/>
  <c r="S43" i="4"/>
  <c r="Y45" i="3"/>
  <c r="X45" i="3"/>
  <c r="Y44" i="3"/>
  <c r="X44" i="3"/>
  <c r="Y43" i="3"/>
  <c r="X43" i="3"/>
  <c r="Y42" i="3"/>
  <c r="X42" i="3"/>
  <c r="R45" i="3"/>
  <c r="Q45" i="3"/>
  <c r="R44" i="3"/>
  <c r="Q44" i="3"/>
  <c r="R43" i="3"/>
  <c r="Q43" i="3"/>
  <c r="R42" i="3"/>
  <c r="Q42" i="3"/>
  <c r="K45" i="3"/>
  <c r="J45" i="3"/>
  <c r="K44" i="3"/>
  <c r="J44" i="3"/>
  <c r="K43" i="3"/>
  <c r="J43" i="3"/>
  <c r="K42" i="3"/>
  <c r="J42" i="3"/>
  <c r="D45" i="3"/>
  <c r="C45" i="3"/>
  <c r="D44" i="3"/>
  <c r="C44" i="3"/>
  <c r="D43" i="3"/>
  <c r="C43" i="3"/>
  <c r="D42" i="3"/>
  <c r="C42" i="3"/>
  <c r="D46" i="6"/>
  <c r="C46" i="6"/>
  <c r="D45" i="6"/>
  <c r="C45" i="6"/>
  <c r="L13" i="5"/>
  <c r="F25" i="6"/>
  <c r="E25" i="6"/>
  <c r="F12" i="6"/>
  <c r="E12" i="6"/>
  <c r="F24" i="6"/>
  <c r="E24" i="6"/>
  <c r="K25" i="6"/>
  <c r="J25" i="6"/>
  <c r="J13" i="6"/>
  <c r="S20" i="1"/>
  <c r="S40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2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4" i="1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4" i="4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3" i="3"/>
  <c r="G104" i="7"/>
  <c r="F104" i="7"/>
  <c r="E104" i="7"/>
  <c r="D104" i="7"/>
  <c r="F92" i="7"/>
  <c r="E92" i="7"/>
  <c r="D92" i="7"/>
  <c r="C92" i="7"/>
  <c r="F79" i="7"/>
  <c r="F59" i="7"/>
  <c r="E79" i="7"/>
  <c r="D79" i="7"/>
  <c r="C79" i="7"/>
  <c r="E59" i="7"/>
  <c r="D59" i="7"/>
  <c r="C59" i="7"/>
  <c r="G38" i="7"/>
  <c r="F38" i="7"/>
  <c r="E38" i="7"/>
  <c r="D38" i="7"/>
  <c r="D18" i="7"/>
  <c r="E18" i="7"/>
  <c r="F18" i="7"/>
  <c r="C18" i="7"/>
  <c r="R40" i="1"/>
  <c r="Q40" i="1"/>
  <c r="Q20" i="1"/>
  <c r="R20" i="1"/>
  <c r="L40" i="1"/>
  <c r="M40" i="1"/>
  <c r="N40" i="1"/>
  <c r="O40" i="1"/>
  <c r="P40" i="1"/>
  <c r="K40" i="1"/>
  <c r="L20" i="1"/>
  <c r="M20" i="1"/>
  <c r="N20" i="1"/>
  <c r="O20" i="1"/>
  <c r="P20" i="1"/>
  <c r="K20" i="1"/>
  <c r="J24" i="6"/>
  <c r="K24" i="6"/>
  <c r="L24" i="6"/>
  <c r="M24" i="6"/>
  <c r="N24" i="6"/>
  <c r="O24" i="6"/>
  <c r="P24" i="6"/>
  <c r="J12" i="6"/>
  <c r="K12" i="6"/>
  <c r="K13" i="6" s="1"/>
  <c r="L12" i="6"/>
  <c r="M12" i="6"/>
  <c r="N12" i="6"/>
  <c r="O12" i="6"/>
  <c r="P12" i="6"/>
  <c r="I12" i="6"/>
  <c r="I24" i="6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24" i="2"/>
  <c r="M40" i="2" s="1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4" i="2"/>
  <c r="M20" i="2" s="1"/>
  <c r="AM52" i="6" l="1"/>
  <c r="AN52" i="6"/>
</calcChain>
</file>

<file path=xl/sharedStrings.xml><?xml version="1.0" encoding="utf-8"?>
<sst xmlns="http://schemas.openxmlformats.org/spreadsheetml/2006/main" count="1432" uniqueCount="119">
  <si>
    <t>CADENA SECA</t>
  </si>
  <si>
    <t>% ciclovías</t>
  </si>
  <si>
    <t>Velocidad promedio</t>
  </si>
  <si>
    <t>Densidad comercial</t>
  </si>
  <si>
    <t>Posición del depot</t>
  </si>
  <si>
    <t>E-Bikes Seleccionadas</t>
  </si>
  <si>
    <t>E-Trikes Seleccionadas</t>
  </si>
  <si>
    <t>Motos Seleccionadas</t>
  </si>
  <si>
    <t>Trucks Seleccionadas</t>
  </si>
  <si>
    <t>Costo</t>
  </si>
  <si>
    <t>Distancia promedio LEV</t>
  </si>
  <si>
    <t>Distancia Total</t>
  </si>
  <si>
    <t>Tiempo promedio LEV</t>
  </si>
  <si>
    <t>Distancia promedio MV</t>
  </si>
  <si>
    <t>Tiempo promedio MV</t>
  </si>
  <si>
    <t>% de ciclovía en ruta</t>
  </si>
  <si>
    <t>20 km/h</t>
  </si>
  <si>
    <t>Baja</t>
  </si>
  <si>
    <t>Central</t>
  </si>
  <si>
    <t>15 km/h</t>
  </si>
  <si>
    <t>Extremo</t>
  </si>
  <si>
    <t>Alta</t>
  </si>
  <si>
    <t>PAQUETERÍA</t>
  </si>
  <si>
    <t>Distancia Total LEV</t>
  </si>
  <si>
    <t>Tiempo promedio MT</t>
  </si>
  <si>
    <t>Distancia promedio MT</t>
  </si>
  <si>
    <t>Tiempo promedio MET</t>
  </si>
  <si>
    <t> 23.881</t>
  </si>
  <si>
    <t>E-Trikes</t>
  </si>
  <si>
    <t>Distancia Promedio por vehículo</t>
  </si>
  <si>
    <t>E-Bikes</t>
  </si>
  <si>
    <t>Distancia promedio por vehículo</t>
  </si>
  <si>
    <t>Costo con LEV</t>
  </si>
  <si>
    <t>Ahorro (%)</t>
  </si>
  <si>
    <t>Analysis of Variance</t>
  </si>
  <si>
    <t>Source</t>
  </si>
  <si>
    <t>DF</t>
  </si>
  <si>
    <t>Seq SS</t>
  </si>
  <si>
    <t>Contribution</t>
  </si>
  <si>
    <t>Adj SS</t>
  </si>
  <si>
    <t>Adj MS</t>
  </si>
  <si>
    <t>F-Value</t>
  </si>
  <si>
    <t>  % ciclovías</t>
  </si>
  <si>
    <t>  Velocidad promedio</t>
  </si>
  <si>
    <t>  Densidad comercial</t>
  </si>
  <si>
    <t>  Posición del depot</t>
  </si>
  <si>
    <t>  % ciclovías*Velocidad promedio</t>
  </si>
  <si>
    <t>  % ciclovías*Densidad comercial</t>
  </si>
  <si>
    <t>  % ciclovías*Posición del depot</t>
  </si>
  <si>
    <t>  Velocidad promedio*Densidad comercial</t>
  </si>
  <si>
    <t>  Velocidad promedio*Posición del depot</t>
  </si>
  <si>
    <t>  Densidad comercial*Posición del depot</t>
  </si>
  <si>
    <t>Error</t>
  </si>
  <si>
    <t>Total</t>
  </si>
  <si>
    <t>P-Value</t>
  </si>
  <si>
    <t>Nodos</t>
  </si>
  <si>
    <t>Paquetes</t>
  </si>
  <si>
    <t>Tiempo promedio por vehículo</t>
  </si>
  <si>
    <t>Business line</t>
  </si>
  <si>
    <t xml:space="preserve">Average speed </t>
  </si>
  <si>
    <t>Commercial density</t>
  </si>
  <si>
    <t>Transshipment depot location</t>
  </si>
  <si>
    <t>Bike lanes %</t>
  </si>
  <si>
    <t>Level 1</t>
  </si>
  <si>
    <t>Level 2</t>
  </si>
  <si>
    <t>Dry chain</t>
  </si>
  <si>
    <t xml:space="preserve">Mail </t>
  </si>
  <si>
    <t>Low</t>
  </si>
  <si>
    <t>High</t>
  </si>
  <si>
    <t>Centralized</t>
  </si>
  <si>
    <t>Non Centralized</t>
  </si>
  <si>
    <t>Non-centralized</t>
  </si>
  <si>
    <t>#</t>
  </si>
  <si>
    <t>E-bikes</t>
  </si>
  <si>
    <t>E-trikes</t>
  </si>
  <si>
    <t>Cost</t>
  </si>
  <si>
    <t>Average distance per LEV</t>
  </si>
  <si>
    <t>Average time per LEV</t>
  </si>
  <si>
    <t>% of bike lane usage</t>
  </si>
  <si>
    <t>Trucks</t>
  </si>
  <si>
    <t>Savings % by adding LEV</t>
  </si>
  <si>
    <t>Average distance per vehicle</t>
  </si>
  <si>
    <t>Average time per vehicle</t>
  </si>
  <si>
    <t>Average time per Vehicle</t>
  </si>
  <si>
    <t>  % bikelanes</t>
  </si>
  <si>
    <t>Average speed</t>
  </si>
  <si>
    <t>Transshipment depot position</t>
  </si>
  <si>
    <t>  % bikelanes*average speed</t>
  </si>
  <si>
    <t>  % bikelanes*Commercial density</t>
  </si>
  <si>
    <t>  % bikelanes*Tansshipment depot position</t>
  </si>
  <si>
    <t> Average speed*Tansshipment depot position</t>
  </si>
  <si>
    <t>  Commercial density*Tansshipment depot position</t>
  </si>
  <si>
    <t>  Average speed*Commercial density</t>
  </si>
  <si>
    <t>DRY CHAIN</t>
  </si>
  <si>
    <t>E-Bikes selected</t>
  </si>
  <si>
    <t>E-Trikes selected</t>
  </si>
  <si>
    <t>Motorcycles selected</t>
  </si>
  <si>
    <t>Trucks selected</t>
  </si>
  <si>
    <t>Average distance per MV</t>
  </si>
  <si>
    <t>Average time per MV</t>
  </si>
  <si>
    <t>Bike lanes usage % in route</t>
  </si>
  <si>
    <t>Total parcels</t>
  </si>
  <si>
    <t>Customer Nodes</t>
  </si>
  <si>
    <t>MAIL DELIVERY</t>
  </si>
  <si>
    <t>Cost per parcel delivered</t>
  </si>
  <si>
    <t>Costo por paquete</t>
  </si>
  <si>
    <t>Bikelanes %</t>
  </si>
  <si>
    <t>Depot Location</t>
  </si>
  <si>
    <t>E-Trikes Selected</t>
  </si>
  <si>
    <t>Total Cost</t>
  </si>
  <si>
    <t>Cost per parcel</t>
  </si>
  <si>
    <t>Average distance LEV</t>
  </si>
  <si>
    <t>Average time LEV</t>
  </si>
  <si>
    <t>E-Bikes Selected</t>
  </si>
  <si>
    <t>Density</t>
  </si>
  <si>
    <t>Avg Speed</t>
  </si>
  <si>
    <t>% Bike Lanes</t>
  </si>
  <si>
    <t>Packages</t>
  </si>
  <si>
    <t>Depot 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</si>
</sst>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164" formatCode="_-&quot;$&quot;* #,##0.000_-;\-&quot;$&quot;* #,##0.000_-;_-&quot;$&quot;* &quot;-&quot;??_-;_-@_-"/>
    <numFmt numFmtId="165" formatCode="0.000"/>
    <numFmt numFmtId="166" formatCode="0.00000%"/>
    <numFmt numFmtId="167" formatCode="0.0%"/>
    <numFmt numFmtId="168" formatCode="#,##0.00_ ;\-#,##0.00\ 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56EB2"/>
      <name val="Times"/>
      <family val="1"/>
    </font>
    <font>
      <b/>
      <sz val="10"/>
      <color theme="1"/>
      <name val="Times"/>
      <family val="1"/>
    </font>
    <font>
      <sz val="9"/>
      <color theme="1"/>
      <name val="Times"/>
      <family val="1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Arial"/>
      <family val="2"/>
    </font>
    <font>
      <sz val="12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rgb="FF80FFB4"/>
        <bgColor rgb="FF000000"/>
      </patternFill>
    </fill>
    <fill>
      <patternFill patternType="solid">
        <fgColor rgb="FFFF9656"/>
        <bgColor rgb="FF000000"/>
      </patternFill>
    </fill>
    <fill>
      <patternFill patternType="solid">
        <fgColor rgb="FFFFD36E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FFB4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86">
    <xf numFmtId="0" fontId="0" fillId="0" borderId="0" xfId="0"/>
    <xf numFmtId="9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center" vertical="center"/>
    </xf>
    <xf numFmtId="44" fontId="4" fillId="0" borderId="1" xfId="1" applyFont="1" applyFill="1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9" fontId="4" fillId="0" borderId="1" xfId="2" applyFont="1" applyFill="1" applyBorder="1" applyAlignment="1">
      <alignment horizontal="center"/>
    </xf>
    <xf numFmtId="9" fontId="4" fillId="0" borderId="1" xfId="0" applyNumberFormat="1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2" fontId="4" fillId="0" borderId="1" xfId="1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left"/>
    </xf>
    <xf numFmtId="0" fontId="0" fillId="6" borderId="1" xfId="0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11" fillId="9" borderId="1" xfId="0" applyNumberFormat="1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 vertical="center"/>
    </xf>
    <xf numFmtId="44" fontId="12" fillId="9" borderId="1" xfId="0" applyNumberFormat="1" applyFont="1" applyFill="1" applyBorder="1" applyAlignment="1">
      <alignment horizontal="center"/>
    </xf>
    <xf numFmtId="2" fontId="12" fillId="9" borderId="1" xfId="0" applyNumberFormat="1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/>
    </xf>
    <xf numFmtId="9" fontId="4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1" fontId="12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164" fontId="4" fillId="0" borderId="6" xfId="1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9" fontId="4" fillId="0" borderId="6" xfId="2" applyFont="1" applyFill="1" applyBorder="1" applyAlignment="1">
      <alignment horizontal="center"/>
    </xf>
    <xf numFmtId="164" fontId="11" fillId="9" borderId="8" xfId="0" applyNumberFormat="1" applyFont="1" applyFill="1" applyBorder="1" applyAlignment="1">
      <alignment horizontal="center"/>
    </xf>
    <xf numFmtId="2" fontId="11" fillId="9" borderId="8" xfId="0" applyNumberFormat="1" applyFont="1" applyFill="1" applyBorder="1" applyAlignment="1">
      <alignment horizontal="center"/>
    </xf>
    <xf numFmtId="9" fontId="11" fillId="9" borderId="8" xfId="2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0" fontId="11" fillId="9" borderId="8" xfId="2" applyNumberFormat="1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9" xfId="0" applyBorder="1"/>
    <xf numFmtId="10" fontId="4" fillId="0" borderId="1" xfId="2" applyNumberFormat="1" applyFont="1" applyFill="1" applyBorder="1" applyAlignment="1">
      <alignment horizontal="center"/>
    </xf>
    <xf numFmtId="10" fontId="4" fillId="0" borderId="6" xfId="2" applyNumberFormat="1" applyFont="1" applyFill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10" fontId="11" fillId="6" borderId="8" xfId="2" applyNumberFormat="1" applyFont="1" applyFill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10" fillId="0" borderId="8" xfId="0" applyFont="1" applyBorder="1" applyAlignment="1">
      <alignment horizontal="right"/>
    </xf>
    <xf numFmtId="0" fontId="10" fillId="0" borderId="8" xfId="0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10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14" xfId="0" applyBorder="1"/>
    <xf numFmtId="0" fontId="0" fillId="0" borderId="13" xfId="0" applyBorder="1" applyAlignment="1">
      <alignment horizontal="center"/>
    </xf>
    <xf numFmtId="9" fontId="11" fillId="9" borderId="1" xfId="2" applyFont="1" applyFill="1" applyBorder="1" applyAlignment="1">
      <alignment horizontal="center" vertical="center"/>
    </xf>
    <xf numFmtId="9" fontId="11" fillId="9" borderId="1" xfId="2" applyFont="1" applyFill="1" applyBorder="1" applyAlignment="1">
      <alignment horizontal="center"/>
    </xf>
    <xf numFmtId="9" fontId="0" fillId="0" borderId="0" xfId="2" applyFont="1"/>
    <xf numFmtId="0" fontId="0" fillId="0" borderId="15" xfId="0" applyBorder="1"/>
    <xf numFmtId="0" fontId="5" fillId="0" borderId="1" xfId="0" applyFont="1" applyBorder="1" applyAlignment="1">
      <alignment horizontal="center" vertical="center" wrapText="1"/>
    </xf>
    <xf numFmtId="44" fontId="0" fillId="0" borderId="1" xfId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6" xfId="0" applyBorder="1"/>
    <xf numFmtId="0" fontId="0" fillId="0" borderId="13" xfId="0" applyBorder="1"/>
    <xf numFmtId="0" fontId="0" fillId="0" borderId="17" xfId="0" applyBorder="1" applyAlignment="1">
      <alignment horizontal="center" vertical="center"/>
    </xf>
    <xf numFmtId="9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2" borderId="17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44" fontId="4" fillId="0" borderId="17" xfId="1" applyFont="1" applyFill="1" applyBorder="1" applyAlignment="1">
      <alignment horizontal="center" vertical="center"/>
    </xf>
    <xf numFmtId="165" fontId="4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164" fontId="4" fillId="0" borderId="8" xfId="1" applyNumberFormat="1" applyFont="1" applyFill="1" applyBorder="1" applyAlignment="1">
      <alignment horizontal="center" vertical="center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9" fontId="4" fillId="0" borderId="8" xfId="2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164" fontId="12" fillId="9" borderId="8" xfId="0" applyNumberFormat="1" applyFont="1" applyFill="1" applyBorder="1" applyAlignment="1">
      <alignment horizontal="center"/>
    </xf>
    <xf numFmtId="2" fontId="12" fillId="9" borderId="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166" fontId="0" fillId="0" borderId="0" xfId="2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4" fontId="0" fillId="0" borderId="0" xfId="0" applyNumberFormat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0" fillId="0" borderId="1" xfId="0" applyNumberFormat="1" applyBorder="1"/>
    <xf numFmtId="44" fontId="4" fillId="0" borderId="1" xfId="1" applyFont="1" applyFill="1" applyBorder="1" applyAlignment="1">
      <alignment horizontal="center" vertical="center" wrapText="1"/>
    </xf>
    <xf numFmtId="2" fontId="11" fillId="9" borderId="20" xfId="0" applyNumberFormat="1" applyFont="1" applyFill="1" applyBorder="1" applyAlignment="1">
      <alignment horizontal="center"/>
    </xf>
    <xf numFmtId="44" fontId="4" fillId="0" borderId="0" xfId="0" applyNumberFormat="1" applyFont="1"/>
    <xf numFmtId="0" fontId="11" fillId="9" borderId="20" xfId="0" applyFont="1" applyFill="1" applyBorder="1" applyAlignment="1">
      <alignment horizontal="center" vertical="center"/>
    </xf>
    <xf numFmtId="10" fontId="0" fillId="0" borderId="0" xfId="2" applyNumberFormat="1" applyFont="1"/>
    <xf numFmtId="10" fontId="1" fillId="0" borderId="0" xfId="2" applyNumberFormat="1" applyFont="1"/>
    <xf numFmtId="2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4" fontId="4" fillId="0" borderId="0" xfId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44" fontId="5" fillId="0" borderId="0" xfId="0" applyNumberFormat="1" applyFon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44" fontId="4" fillId="0" borderId="0" xfId="1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3" fillId="10" borderId="8" xfId="0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5" fillId="0" borderId="0" xfId="0" applyFont="1" applyAlignment="1">
      <alignment wrapText="1"/>
    </xf>
    <xf numFmtId="8" fontId="12" fillId="9" borderId="0" xfId="0" applyNumberFormat="1" applyFont="1" applyFill="1" applyAlignment="1">
      <alignment horizontal="center" wrapText="1"/>
    </xf>
    <xf numFmtId="0" fontId="12" fillId="9" borderId="0" xfId="0" applyFont="1" applyFill="1" applyAlignment="1">
      <alignment horizontal="center" wrapText="1"/>
    </xf>
    <xf numFmtId="10" fontId="12" fillId="9" borderId="0" xfId="0" applyNumberFormat="1" applyFont="1" applyFill="1" applyAlignment="1">
      <alignment horizontal="center" wrapText="1"/>
    </xf>
    <xf numFmtId="0" fontId="4" fillId="0" borderId="0" xfId="0" applyFont="1" applyAlignment="1">
      <alignment horizontal="right" wrapText="1"/>
    </xf>
    <xf numFmtId="0" fontId="14" fillId="0" borderId="0" xfId="0" applyFont="1" applyAlignment="1">
      <alignment wrapText="1"/>
    </xf>
    <xf numFmtId="9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16" fillId="11" borderId="1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8" fontId="4" fillId="0" borderId="1" xfId="0" applyNumberFormat="1" applyFont="1" applyBorder="1" applyAlignment="1">
      <alignment horizontal="center" wrapText="1"/>
    </xf>
    <xf numFmtId="8" fontId="4" fillId="13" borderId="1" xfId="0" applyNumberFormat="1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9" fontId="4" fillId="13" borderId="1" xfId="0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Cadena Seca'!$B$42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Seca'!$C$41:$D$41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Seca'!$C$42:$D$42</c:f>
              <c:numCache>
                <c:formatCode>_("$"* #,##0.00_);_("$"* \(#,##0.00\);_("$"* "-"??_);_(@_)</c:formatCode>
                <c:ptCount val="2"/>
                <c:pt idx="0">
                  <c:v>1.5567479462521443</c:v>
                </c:pt>
                <c:pt idx="1">
                  <c:v>1.7003588399227167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6-4F82-861E-18C12EACBFB2}"/>
            </c:ext>
          </c:extLst>
        </c:ser>
        <c:ser>
          <c:idx val="1"/>
          <c:order val="1"/>
          <c:tx>
            <c:strRef>
              <c:f>'ANOVAs Cadena Seca'!$B$43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Seca'!$C$41:$D$41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Seca'!$C$43:$D$43</c:f>
              <c:numCache>
                <c:formatCode>_("$"* #,##0.00_);_("$"* \(#,##0.00\);_("$"* "-"??_);_(@_)</c:formatCode>
                <c:ptCount val="2"/>
                <c:pt idx="0">
                  <c:v>1.547801027264996</c:v>
                </c:pt>
                <c:pt idx="1">
                  <c:v>1.7093057589098648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6-4F82-861E-18C12EACBFB2}"/>
            </c:ext>
          </c:extLst>
        </c:ser>
        <c:ser>
          <c:idx val="2"/>
          <c:order val="2"/>
          <c:tx>
            <c:strRef>
              <c:f>'ANOVAs Cadena Seca'!$B$44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Seca'!$C$41:$D$41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Seca'!$C$44:$D$44</c:f>
              <c:numCache>
                <c:formatCode>_("$"* #,##0.00_);_("$"* \(#,##0.00\);_("$"* "-"??_);_(@_)</c:formatCode>
                <c:ptCount val="2"/>
                <c:pt idx="0">
                  <c:v>1.8770437619784757</c:v>
                </c:pt>
                <c:pt idx="1">
                  <c:v>1.3800630241963856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6-4F82-861E-18C12EACBFB2}"/>
            </c:ext>
          </c:extLst>
        </c:ser>
        <c:ser>
          <c:idx val="3"/>
          <c:order val="3"/>
          <c:tx>
            <c:strRef>
              <c:f>'ANOVAs Cadena Seca'!$B$45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Seca'!$C$41:$D$41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Seca'!$C$45:$D$45</c:f>
              <c:numCache>
                <c:formatCode>_("$"* #,##0.00_);_("$"* \(#,##0.00\);_("$"* "-"??_);_(@_)</c:formatCode>
                <c:ptCount val="2"/>
                <c:pt idx="0">
                  <c:v>1.6498145399771165</c:v>
                </c:pt>
                <c:pt idx="1">
                  <c:v>1.6072922461977446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F6-4F82-861E-18C12EACB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248272"/>
        <c:axId val="1914256592"/>
      </c:lineChart>
      <c:catAx>
        <c:axId val="19142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56592"/>
        <c:crosses val="autoZero"/>
        <c:auto val="1"/>
        <c:lblAlgn val="ctr"/>
        <c:lblOffset val="100"/>
        <c:noMultiLvlLbl val="0"/>
      </c:catAx>
      <c:valAx>
        <c:axId val="1914256592"/>
        <c:scaling>
          <c:orientation val="minMax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4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E-Trikes'!$H$50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E-Trikes'!$I$49:$J$49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E-Trikes'!$I$50:$J$50</c:f>
              <c:numCache>
                <c:formatCode>0.00</c:formatCode>
                <c:ptCount val="2"/>
                <c:pt idx="0">
                  <c:v>2.0132371031746032</c:v>
                </c:pt>
                <c:pt idx="1">
                  <c:v>1.8335528563698207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1-4676-A9FE-E715A3A9E1F7}"/>
            </c:ext>
          </c:extLst>
        </c:ser>
        <c:ser>
          <c:idx val="1"/>
          <c:order val="1"/>
          <c:tx>
            <c:strRef>
              <c:f>'DoE E-Trikes'!$H$51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E-Trikes'!$I$49:$J$49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E-Trikes'!$I$51:$J$51</c:f>
              <c:numCache>
                <c:formatCode>0.00</c:formatCode>
                <c:ptCount val="2"/>
                <c:pt idx="0">
                  <c:v>1.9507395833333334</c:v>
                </c:pt>
                <c:pt idx="1">
                  <c:v>1.8960503762110905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1-4676-A9FE-E715A3A9E1F7}"/>
            </c:ext>
          </c:extLst>
        </c:ser>
        <c:ser>
          <c:idx val="2"/>
          <c:order val="2"/>
          <c:tx>
            <c:strRef>
              <c:f>'DoE E-Trikes'!$H$52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E-Trikes'!$I$49:$J$49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E-Trikes'!$I$52:$J$52</c:f>
              <c:numCache>
                <c:formatCode>0.00</c:formatCode>
                <c:ptCount val="2"/>
                <c:pt idx="0">
                  <c:v>1.9699237528344673</c:v>
                </c:pt>
                <c:pt idx="1">
                  <c:v>1.8768662067099564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1-4676-A9FE-E715A3A9E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40832"/>
        <c:axId val="391020448"/>
      </c:lineChart>
      <c:catAx>
        <c:axId val="391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1020448"/>
        <c:crosses val="autoZero"/>
        <c:auto val="1"/>
        <c:lblAlgn val="ctr"/>
        <c:lblOffset val="100"/>
        <c:noMultiLvlLbl val="0"/>
      </c:catAx>
      <c:valAx>
        <c:axId val="3910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104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E-Trikes'!$H$44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'DoE E-Trikes'!$O$43:$P$43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E-Trikes'!$O$44:$P$44</c:f>
              <c:numCache>
                <c:formatCode>0.00</c:formatCode>
                <c:ptCount val="2"/>
                <c:pt idx="0">
                  <c:v>15.111499999999999</c:v>
                </c:pt>
                <c:pt idx="1">
                  <c:v>15.873250000000001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6-4B5D-8546-A7E90E4D45F0}"/>
            </c:ext>
          </c:extLst>
        </c:ser>
        <c:ser>
          <c:idx val="1"/>
          <c:order val="1"/>
          <c:tx>
            <c:strRef>
              <c:f>'DoE E-Trikes'!$H$45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'DoE E-Trikes'!$O$43:$P$43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E-Trikes'!$O$45:$P$45</c:f>
              <c:numCache>
                <c:formatCode>0.00</c:formatCode>
                <c:ptCount val="2"/>
                <c:pt idx="0">
                  <c:v>18.224499999999999</c:v>
                </c:pt>
                <c:pt idx="1">
                  <c:v>12.760249999999999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6-4B5D-8546-A7E90E4D45F0}"/>
            </c:ext>
          </c:extLst>
        </c:ser>
        <c:ser>
          <c:idx val="2"/>
          <c:order val="2"/>
          <c:tx>
            <c:strRef>
              <c:f>'DoE E-Trikes'!$H$46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'DoE E-Trikes'!$O$43:$P$43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E-Trikes'!$O$46:$P$46</c:f>
              <c:numCache>
                <c:formatCode>0.00</c:formatCode>
                <c:ptCount val="2"/>
                <c:pt idx="0">
                  <c:v>13.461500000000001</c:v>
                </c:pt>
                <c:pt idx="1">
                  <c:v>17.523249999999997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6-4B5D-8546-A7E90E4D4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  <c:max val="20"/>
          <c:min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  <c:majorUnit val="1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E-Trikes'!$B$44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E-Trikes'!$U$43:$V$43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E-Trikes'!$U$44:$V$44</c:f>
              <c:numCache>
                <c:formatCode>0.00</c:formatCode>
                <c:ptCount val="2"/>
                <c:pt idx="0">
                  <c:v>2.1592500000000001</c:v>
                </c:pt>
                <c:pt idx="1">
                  <c:v>1.9835000000000003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C-4607-8AB3-852DDC047E3D}"/>
            </c:ext>
          </c:extLst>
        </c:ser>
        <c:ser>
          <c:idx val="1"/>
          <c:order val="1"/>
          <c:tx>
            <c:strRef>
              <c:f>'DoE E-Trikes'!$B$45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E-Trikes'!$U$43:$V$43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E-Trikes'!$U$45:$V$45</c:f>
              <c:numCache>
                <c:formatCode>0.00</c:formatCode>
                <c:ptCount val="2"/>
                <c:pt idx="0">
                  <c:v>2.1937500000000001</c:v>
                </c:pt>
                <c:pt idx="1">
                  <c:v>1.9489999999999998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C-4607-8AB3-852DDC047E3D}"/>
            </c:ext>
          </c:extLst>
        </c:ser>
        <c:ser>
          <c:idx val="2"/>
          <c:order val="2"/>
          <c:tx>
            <c:strRef>
              <c:f>'DoE E-Trikes'!$B$46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E-Trikes'!$U$43:$V$43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E-Trikes'!$U$46:$V$46</c:f>
              <c:numCache>
                <c:formatCode>0.00</c:formatCode>
                <c:ptCount val="2"/>
                <c:pt idx="0">
                  <c:v>1.94475</c:v>
                </c:pt>
                <c:pt idx="1">
                  <c:v>2.1980000000000004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C-4607-8AB3-852DDC047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E-Trikes'!$B$44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E-Trikes'!$AM$43:$AN$43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E-Trikes'!$AM$44:$AN$44</c:f>
              <c:numCache>
                <c:formatCode>0.00</c:formatCode>
                <c:ptCount val="2"/>
                <c:pt idx="0">
                  <c:v>73.594999999999999</c:v>
                </c:pt>
                <c:pt idx="1">
                  <c:v>75.040000000000006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8-42C7-9D7B-3386572246E1}"/>
            </c:ext>
          </c:extLst>
        </c:ser>
        <c:ser>
          <c:idx val="1"/>
          <c:order val="1"/>
          <c:tx>
            <c:strRef>
              <c:f>'DoE E-Trikes'!$B$45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E-Trikes'!$AM$43:$AN$43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E-Trikes'!$AM$45:$AN$45</c:f>
              <c:numCache>
                <c:formatCode>0.00</c:formatCode>
                <c:ptCount val="2"/>
                <c:pt idx="0">
                  <c:v>52.387500000000003</c:v>
                </c:pt>
                <c:pt idx="1">
                  <c:v>96.247500000000002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8-42C7-9D7B-3386572246E1}"/>
            </c:ext>
          </c:extLst>
        </c:ser>
        <c:ser>
          <c:idx val="2"/>
          <c:order val="2"/>
          <c:tx>
            <c:strRef>
              <c:f>'DoE E-Trikes'!$B$46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E-Trikes'!$AM$43:$AN$43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E-Trikes'!$AM$46:$AN$46</c:f>
              <c:numCache>
                <c:formatCode>0.00</c:formatCode>
                <c:ptCount val="2"/>
                <c:pt idx="0">
                  <c:v>73.59</c:v>
                </c:pt>
                <c:pt idx="1">
                  <c:v>75.045000000000002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8-42C7-9D7B-33865722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E-Trikes'!$H$50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E-Trikes'!$AM$49:$AN$49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E-Trikes'!$AM$50:$AN$50</c:f>
              <c:numCache>
                <c:formatCode>0.00</c:formatCode>
                <c:ptCount val="2"/>
                <c:pt idx="0">
                  <c:v>0.98430460319349111</c:v>
                </c:pt>
                <c:pt idx="1">
                  <c:v>0.91406661708256531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8-475F-9DBC-9BF3E4B89370}"/>
            </c:ext>
          </c:extLst>
        </c:ser>
        <c:ser>
          <c:idx val="1"/>
          <c:order val="1"/>
          <c:tx>
            <c:strRef>
              <c:f>'DoE E-Trikes'!$H$51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E-Trikes'!$AM$49:$AN$49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E-Trikes'!$AM$51:$AN$51</c:f>
              <c:numCache>
                <c:formatCode>0.00</c:formatCode>
                <c:ptCount val="2"/>
                <c:pt idx="0">
                  <c:v>1.0240084624150594</c:v>
                </c:pt>
                <c:pt idx="1">
                  <c:v>0.87436275786099704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8-475F-9DBC-9BF3E4B89370}"/>
            </c:ext>
          </c:extLst>
        </c:ser>
        <c:ser>
          <c:idx val="2"/>
          <c:order val="2"/>
          <c:tx>
            <c:strRef>
              <c:f>'DoE E-Trikes'!$H$52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E-Trikes'!$AM$49:$AN$49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E-Trikes'!$AM$52:$AN$52</c:f>
              <c:numCache>
                <c:formatCode>0.00</c:formatCode>
                <c:ptCount val="2"/>
                <c:pt idx="0">
                  <c:v>0.95780421439714147</c:v>
                </c:pt>
                <c:pt idx="1">
                  <c:v>0.94056700587891495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8-475F-9DBC-9BF3E4B89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40832"/>
        <c:axId val="391020448"/>
      </c:lineChart>
      <c:catAx>
        <c:axId val="391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1020448"/>
        <c:crosses val="autoZero"/>
        <c:auto val="1"/>
        <c:lblAlgn val="ctr"/>
        <c:lblOffset val="100"/>
        <c:noMultiLvlLbl val="0"/>
      </c:catAx>
      <c:valAx>
        <c:axId val="3910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104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E-Trikes'!$B$44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E-Trikes'!$AS$43:$AT$43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E-Trikes'!$AS$44:$AT$44</c:f>
              <c:numCache>
                <c:formatCode>0.00</c:formatCode>
                <c:ptCount val="2"/>
                <c:pt idx="0">
                  <c:v>3.5407500000000001</c:v>
                </c:pt>
                <c:pt idx="1">
                  <c:v>3.2934999999999999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D-459C-A615-9C883C2DD37D}"/>
            </c:ext>
          </c:extLst>
        </c:ser>
        <c:ser>
          <c:idx val="1"/>
          <c:order val="1"/>
          <c:tx>
            <c:strRef>
              <c:f>'DoE E-Trikes'!$B$45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E-Trikes'!$AS$43:$AT$43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E-Trikes'!$AS$45:$AT$45</c:f>
              <c:numCache>
                <c:formatCode>0.00</c:formatCode>
                <c:ptCount val="2"/>
                <c:pt idx="0">
                  <c:v>3.5622499999999997</c:v>
                </c:pt>
                <c:pt idx="1">
                  <c:v>3.2720000000000002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D-459C-A615-9C883C2DD37D}"/>
            </c:ext>
          </c:extLst>
        </c:ser>
        <c:ser>
          <c:idx val="2"/>
          <c:order val="2"/>
          <c:tx>
            <c:strRef>
              <c:f>'DoE E-Trikes'!$B$46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E-Trikes'!$AS$43:$AT$43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E-Trikes'!$AS$46:$AT$46</c:f>
              <c:numCache>
                <c:formatCode>0.00</c:formatCode>
                <c:ptCount val="2"/>
                <c:pt idx="0">
                  <c:v>3.31325</c:v>
                </c:pt>
                <c:pt idx="1">
                  <c:v>3.5209999999999999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D-459C-A615-9C883C2DD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E-Trikes'!$B$44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E-Trikes'!$AX$43:$AY$43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E-Trikes'!$AX$44:$AY$44</c:f>
              <c:numCache>
                <c:formatCode>0.00</c:formatCode>
                <c:ptCount val="2"/>
                <c:pt idx="0">
                  <c:v>15.290750000000001</c:v>
                </c:pt>
                <c:pt idx="1">
                  <c:v>21.004750000000001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3-416E-9828-4C1AE16666A0}"/>
            </c:ext>
          </c:extLst>
        </c:ser>
        <c:ser>
          <c:idx val="1"/>
          <c:order val="1"/>
          <c:tx>
            <c:strRef>
              <c:f>'DoE E-Trikes'!$B$45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E-Trikes'!$AX$43:$AY$43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E-Trikes'!$AX$45:$AY$45</c:f>
              <c:numCache>
                <c:formatCode>0.00</c:formatCode>
                <c:ptCount val="2"/>
                <c:pt idx="0">
                  <c:v>18.736750000000001</c:v>
                </c:pt>
                <c:pt idx="1">
                  <c:v>17.558750000000003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3-416E-9828-4C1AE16666A0}"/>
            </c:ext>
          </c:extLst>
        </c:ser>
        <c:ser>
          <c:idx val="2"/>
          <c:order val="2"/>
          <c:tx>
            <c:strRef>
              <c:f>'DoE E-Trikes'!$B$46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E-Trikes'!$AX$43:$AY$43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E-Trikes'!$AX$46:$AY$46</c:f>
              <c:numCache>
                <c:formatCode>0.00</c:formatCode>
                <c:ptCount val="2"/>
                <c:pt idx="0">
                  <c:v>16.801749999999998</c:v>
                </c:pt>
                <c:pt idx="1">
                  <c:v>19.493750000000002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3-416E-9828-4C1AE1666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87367870902729E-2"/>
          <c:y val="7.2661476901731789E-2"/>
          <c:w val="0.88383818606113362"/>
          <c:h val="0.84469396001473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'DoE Análisis Demanda'!$O$3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5.2659609427373383E-2"/>
                  <c:y val="-2.89529339753650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'DoE Análisis Demanda'!$C$4:$C$36</c:f>
              <c:numCache>
                <c:formatCode>General</c:formatCode>
                <c:ptCount val="3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120</c:v>
                </c:pt>
                <c:pt idx="16">
                  <c:v>120</c:v>
                </c:pt>
                <c:pt idx="17">
                  <c:v>120</c:v>
                </c:pt>
                <c:pt idx="18">
                  <c:v>170</c:v>
                </c:pt>
                <c:pt idx="19">
                  <c:v>170</c:v>
                </c:pt>
                <c:pt idx="20">
                  <c:v>170</c:v>
                </c:pt>
                <c:pt idx="21">
                  <c:v>220</c:v>
                </c:pt>
                <c:pt idx="22">
                  <c:v>220</c:v>
                </c:pt>
                <c:pt idx="23">
                  <c:v>220</c:v>
                </c:pt>
                <c:pt idx="24">
                  <c:v>235</c:v>
                </c:pt>
                <c:pt idx="25">
                  <c:v>235</c:v>
                </c:pt>
                <c:pt idx="26">
                  <c:v>235</c:v>
                </c:pt>
                <c:pt idx="27">
                  <c:v>250</c:v>
                </c:pt>
                <c:pt idx="28">
                  <c:v>250</c:v>
                </c:pt>
                <c:pt idx="29">
                  <c:v>250</c:v>
                </c:pt>
                <c:pt idx="30">
                  <c:v>265</c:v>
                </c:pt>
                <c:pt idx="31">
                  <c:v>265</c:v>
                </c:pt>
                <c:pt idx="32">
                  <c:v>265</c:v>
                </c:pt>
              </c:numCache>
            </c:numRef>
          </c:xVal>
          <c:yVal>
            <c:numRef>
              <c:f>'DoE Análisis Demanda'!$O$4:$O$36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73-414A-9C20-958AB8DC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756031"/>
        <c:axId val="893758111"/>
      </c:scatterChart>
      <c:valAx>
        <c:axId val="89375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93758111"/>
        <c:crosses val="autoZero"/>
        <c:crossBetween val="midCat"/>
      </c:valAx>
      <c:valAx>
        <c:axId val="893758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93756031"/>
        <c:crosses val="autoZero"/>
        <c:crossBetween val="midCat"/>
      </c:valAx>
      <c:spPr>
        <a:noFill/>
        <a:ln w="25400"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73963128536754E-2"/>
          <c:y val="7.1556653007985332E-2"/>
          <c:w val="0.88469230999756343"/>
          <c:h val="0.847055401470855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'DoE Análisis Demanda'!$O$40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1953202776437816"/>
                  <c:y val="-1.573565284138506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'DoE Análisis Demanda'!$C$41:$C$76</c:f>
              <c:numCache>
                <c:formatCode>General</c:formatCode>
                <c:ptCount val="36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85</c:v>
                </c:pt>
                <c:pt idx="7">
                  <c:v>85</c:v>
                </c:pt>
                <c:pt idx="8">
                  <c:v>85</c:v>
                </c:pt>
                <c:pt idx="9">
                  <c:v>105</c:v>
                </c:pt>
                <c:pt idx="10">
                  <c:v>105</c:v>
                </c:pt>
                <c:pt idx="11">
                  <c:v>105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165</c:v>
                </c:pt>
                <c:pt idx="16">
                  <c:v>165</c:v>
                </c:pt>
                <c:pt idx="17">
                  <c:v>165</c:v>
                </c:pt>
                <c:pt idx="18">
                  <c:v>240</c:v>
                </c:pt>
                <c:pt idx="19">
                  <c:v>240</c:v>
                </c:pt>
                <c:pt idx="20">
                  <c:v>240</c:v>
                </c:pt>
                <c:pt idx="21">
                  <c:v>315</c:v>
                </c:pt>
                <c:pt idx="22">
                  <c:v>315</c:v>
                </c:pt>
                <c:pt idx="23">
                  <c:v>315</c:v>
                </c:pt>
                <c:pt idx="24">
                  <c:v>390</c:v>
                </c:pt>
                <c:pt idx="25">
                  <c:v>390</c:v>
                </c:pt>
                <c:pt idx="26">
                  <c:v>390</c:v>
                </c:pt>
                <c:pt idx="27">
                  <c:v>465</c:v>
                </c:pt>
                <c:pt idx="28">
                  <c:v>465</c:v>
                </c:pt>
                <c:pt idx="29">
                  <c:v>465</c:v>
                </c:pt>
                <c:pt idx="30">
                  <c:v>495</c:v>
                </c:pt>
                <c:pt idx="31">
                  <c:v>495</c:v>
                </c:pt>
                <c:pt idx="32">
                  <c:v>495</c:v>
                </c:pt>
                <c:pt idx="33">
                  <c:v>525</c:v>
                </c:pt>
                <c:pt idx="34">
                  <c:v>525</c:v>
                </c:pt>
                <c:pt idx="35">
                  <c:v>525</c:v>
                </c:pt>
              </c:numCache>
            </c:numRef>
          </c:xVal>
          <c:yVal>
            <c:numRef>
              <c:f>'DoE Análisis Demanda'!$O$41:$O$76</c:f>
              <c:numCache>
                <c:formatCode>General</c:formatCode>
                <c:ptCount val="3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4B-4E86-B33A-89376403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52367"/>
        <c:axId val="661768175"/>
      </c:scatterChart>
      <c:valAx>
        <c:axId val="66175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768175"/>
        <c:crosses val="autoZero"/>
        <c:crossBetween val="midCat"/>
      </c:valAx>
      <c:valAx>
        <c:axId val="6617681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752367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Cadena Seca'!$B$42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Seca'!$J$41:$K$41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Seca'!$J$42:$K$42</c:f>
              <c:numCache>
                <c:formatCode>_("$"* #,##0.00_);_("$"* \(#,##0.00\);_("$"* "-"??_);_(@_)</c:formatCode>
                <c:ptCount val="2"/>
                <c:pt idx="0">
                  <c:v>42.538250000000005</c:v>
                </c:pt>
                <c:pt idx="1">
                  <c:v>42.538625000000003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1-46F3-AAEF-6B37EDACE185}"/>
            </c:ext>
          </c:extLst>
        </c:ser>
        <c:ser>
          <c:idx val="1"/>
          <c:order val="1"/>
          <c:tx>
            <c:strRef>
              <c:f>'ANOVAs Cadena Seca'!$B$43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Seca'!$J$41:$K$41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Seca'!$J$43:$K$43</c:f>
              <c:numCache>
                <c:formatCode>_("$"* #,##0.00_);_("$"* \(#,##0.00\);_("$"* "-"??_);_(@_)</c:formatCode>
                <c:ptCount val="2"/>
                <c:pt idx="0">
                  <c:v>42.536375</c:v>
                </c:pt>
                <c:pt idx="1">
                  <c:v>42.540500000000002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1-46F3-AAEF-6B37EDACE185}"/>
            </c:ext>
          </c:extLst>
        </c:ser>
        <c:ser>
          <c:idx val="2"/>
          <c:order val="2"/>
          <c:tx>
            <c:strRef>
              <c:f>'ANOVAs Cadena Seca'!$B$44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Seca'!$J$41:$K$41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Seca'!$J$44:$K$44</c:f>
              <c:numCache>
                <c:formatCode>_("$"* #,##0.00_);_("$"* \(#,##0.00\);_("$"* "-"??_);_(@_)</c:formatCode>
                <c:ptCount val="2"/>
                <c:pt idx="0">
                  <c:v>28.370124999999998</c:v>
                </c:pt>
                <c:pt idx="1">
                  <c:v>56.706750000000007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1-46F3-AAEF-6B37EDACE185}"/>
            </c:ext>
          </c:extLst>
        </c:ser>
        <c:ser>
          <c:idx val="3"/>
          <c:order val="3"/>
          <c:tx>
            <c:strRef>
              <c:f>'ANOVAs Cadena Seca'!$B$45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Seca'!$J$41:$K$41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Seca'!$J$45:$K$45</c:f>
              <c:numCache>
                <c:formatCode>_("$"* #,##0.00_);_("$"* \(#,##0.00\);_("$"* "-"??_);_(@_)</c:formatCode>
                <c:ptCount val="2"/>
                <c:pt idx="0">
                  <c:v>42.525500000000008</c:v>
                </c:pt>
                <c:pt idx="1">
                  <c:v>42.551375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81-46F3-AAEF-6B37EDAC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248272"/>
        <c:axId val="1914256592"/>
      </c:lineChart>
      <c:catAx>
        <c:axId val="191424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56592"/>
        <c:crosses val="autoZero"/>
        <c:auto val="1"/>
        <c:lblAlgn val="ctr"/>
        <c:lblOffset val="100"/>
        <c:noMultiLvlLbl val="0"/>
      </c:catAx>
      <c:valAx>
        <c:axId val="1914256592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4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Cadena Seca'!$B$42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Seca'!$Q$41:$R$41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Seca'!$Q$42:$R$42</c:f>
              <c:numCache>
                <c:formatCode>_("$"* #,##0.00_);_("$"* \(#,##0.00\);_("$"* "-"??_);_(@_)</c:formatCode>
                <c:ptCount val="2"/>
                <c:pt idx="0">
                  <c:v>15.81666565373305</c:v>
                </c:pt>
                <c:pt idx="1">
                  <c:v>15.258375000000001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3-4F7E-A584-63CFC8EA93CB}"/>
            </c:ext>
          </c:extLst>
        </c:ser>
        <c:ser>
          <c:idx val="1"/>
          <c:order val="1"/>
          <c:tx>
            <c:strRef>
              <c:f>'ANOVAs Cadena Seca'!$B$43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Seca'!$Q$41:$R$41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Seca'!$Q$43:$R$43</c:f>
              <c:numCache>
                <c:formatCode>_("$"* #,##0.00_);_("$"* \(#,##0.00\);_("$"* "-"??_);_(@_)</c:formatCode>
                <c:ptCount val="2"/>
                <c:pt idx="0">
                  <c:v>15.344249999999999</c:v>
                </c:pt>
                <c:pt idx="1">
                  <c:v>15.730790653733052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3-4F7E-A584-63CFC8EA93CB}"/>
            </c:ext>
          </c:extLst>
        </c:ser>
        <c:ser>
          <c:idx val="2"/>
          <c:order val="2"/>
          <c:tx>
            <c:strRef>
              <c:f>'ANOVAs Cadena Seca'!$B$44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Seca'!$Q$41:$R$41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Seca'!$Q$44:$R$44</c:f>
              <c:numCache>
                <c:formatCode>_("$"* #,##0.00_);_("$"* \(#,##0.00\);_("$"* "-"??_);_(@_)</c:formatCode>
                <c:ptCount val="2"/>
                <c:pt idx="0">
                  <c:v>17.678250000000002</c:v>
                </c:pt>
                <c:pt idx="1">
                  <c:v>13.396790653733049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3-4F7E-A584-63CFC8EA93CB}"/>
            </c:ext>
          </c:extLst>
        </c:ser>
        <c:ser>
          <c:idx val="3"/>
          <c:order val="3"/>
          <c:tx>
            <c:strRef>
              <c:f>'ANOVAs Cadena Seca'!$B$45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Seca'!$Q$41:$R$41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Seca'!$Q$45:$R$45</c:f>
              <c:numCache>
                <c:formatCode>_("$"* #,##0.00_);_("$"* \(#,##0.00\);_("$"* "-"??_);_(@_)</c:formatCode>
                <c:ptCount val="2"/>
                <c:pt idx="0">
                  <c:v>13.257415653733052</c:v>
                </c:pt>
                <c:pt idx="1">
                  <c:v>17.817625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3-4F7E-A584-63CFC8EA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248272"/>
        <c:axId val="1914256592"/>
      </c:lineChart>
      <c:catAx>
        <c:axId val="191424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56592"/>
        <c:crosses val="autoZero"/>
        <c:auto val="1"/>
        <c:lblAlgn val="ctr"/>
        <c:lblOffset val="100"/>
        <c:noMultiLvlLbl val="0"/>
      </c:catAx>
      <c:valAx>
        <c:axId val="1914256592"/>
        <c:scaling>
          <c:orientation val="minMax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4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Cadena Seca'!$B$42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Seca'!$X$41:$Y$41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Seca'!$X$42:$Y$42</c:f>
              <c:numCache>
                <c:formatCode>_("$"* #,##0.00_);_("$"* \(#,##0.00\);_("$"* "-"??_);_(@_)</c:formatCode>
                <c:ptCount val="2"/>
                <c:pt idx="0">
                  <c:v>2.5923749999999997</c:v>
                </c:pt>
                <c:pt idx="1">
                  <c:v>2.452375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1-40B9-963C-6FEAA0F12A2C}"/>
            </c:ext>
          </c:extLst>
        </c:ser>
        <c:ser>
          <c:idx val="1"/>
          <c:order val="1"/>
          <c:tx>
            <c:strRef>
              <c:f>'ANOVAs Cadena Seca'!$B$43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Seca'!$X$41:$Y$41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Seca'!$X$43:$Y$43</c:f>
              <c:numCache>
                <c:formatCode>_("$"* #,##0.00_);_("$"* \(#,##0.00\);_("$"* "-"??_);_(@_)</c:formatCode>
                <c:ptCount val="2"/>
                <c:pt idx="0">
                  <c:v>2.7046250000000001</c:v>
                </c:pt>
                <c:pt idx="1">
                  <c:v>2.340125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1-40B9-963C-6FEAA0F12A2C}"/>
            </c:ext>
          </c:extLst>
        </c:ser>
        <c:ser>
          <c:idx val="2"/>
          <c:order val="2"/>
          <c:tx>
            <c:strRef>
              <c:f>'ANOVAs Cadena Seca'!$B$44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Seca'!$X$41:$Y$41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Seca'!$X$44:$Y$44</c:f>
              <c:numCache>
                <c:formatCode>_("$"* #,##0.00_);_("$"* \(#,##0.00\);_("$"* "-"??_);_(@_)</c:formatCode>
                <c:ptCount val="2"/>
                <c:pt idx="0">
                  <c:v>2.4119999999999999</c:v>
                </c:pt>
                <c:pt idx="1">
                  <c:v>2.6327500000000001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1-40B9-963C-6FEAA0F12A2C}"/>
            </c:ext>
          </c:extLst>
        </c:ser>
        <c:ser>
          <c:idx val="3"/>
          <c:order val="3"/>
          <c:tx>
            <c:strRef>
              <c:f>'ANOVAs Cadena Seca'!$B$45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Cadena Seca'!$X$41:$Y$41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Cadena Seca'!$X$45:$Y$45</c:f>
              <c:numCache>
                <c:formatCode>_("$"* #,##0.00_);_("$"* \(#,##0.00\);_("$"* "-"??_);_(@_)</c:formatCode>
                <c:ptCount val="2"/>
                <c:pt idx="0">
                  <c:v>2.3567500000000003</c:v>
                </c:pt>
                <c:pt idx="1">
                  <c:v>2.6880000000000002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1-40B9-963C-6FEAA0F12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248272"/>
        <c:axId val="1914256592"/>
      </c:lineChart>
      <c:catAx>
        <c:axId val="191424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56592"/>
        <c:crosses val="autoZero"/>
        <c:auto val="1"/>
        <c:lblAlgn val="ctr"/>
        <c:lblOffset val="100"/>
        <c:noMultiLvlLbl val="0"/>
      </c:catAx>
      <c:valAx>
        <c:axId val="1914256592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424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Paquetería'!$R$43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Paquetería'!$S$42:$T$42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Paquetería'!$S$43:$T$43</c:f>
              <c:numCache>
                <c:formatCode>#,##0.00_ ;\-#,##0.00\ </c:formatCode>
                <c:ptCount val="2"/>
                <c:pt idx="0">
                  <c:v>69.478749999999991</c:v>
                </c:pt>
                <c:pt idx="1">
                  <c:v>68.017874999999989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D-403C-8EF9-5C55E08561EF}"/>
            </c:ext>
          </c:extLst>
        </c:ser>
        <c:ser>
          <c:idx val="1"/>
          <c:order val="1"/>
          <c:tx>
            <c:strRef>
              <c:f>'ANOVAs Paquetería'!$R$44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Paquetería'!$S$42:$T$42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Paquetería'!$S$44:$T$44</c:f>
              <c:numCache>
                <c:formatCode>#,##0.00_ ;\-#,##0.00\ </c:formatCode>
                <c:ptCount val="2"/>
                <c:pt idx="0">
                  <c:v>68.746375</c:v>
                </c:pt>
                <c:pt idx="1">
                  <c:v>68.750249999999994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D-403C-8EF9-5C55E08561EF}"/>
            </c:ext>
          </c:extLst>
        </c:ser>
        <c:ser>
          <c:idx val="2"/>
          <c:order val="2"/>
          <c:tx>
            <c:strRef>
              <c:f>'ANOVAs Paquetería'!$R$45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Paquetería'!$S$42:$T$42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Paquetería'!$S$45:$T$45</c:f>
              <c:numCache>
                <c:formatCode>#,##0.00_ ;\-#,##0.00\ </c:formatCode>
                <c:ptCount val="2"/>
                <c:pt idx="0">
                  <c:v>52.400874999999999</c:v>
                </c:pt>
                <c:pt idx="1">
                  <c:v>85.095749999999995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D-403C-8EF9-5C55E08561EF}"/>
            </c:ext>
          </c:extLst>
        </c:ser>
        <c:ser>
          <c:idx val="3"/>
          <c:order val="3"/>
          <c:tx>
            <c:strRef>
              <c:f>'ANOVAs Paquetería'!$R$46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Paquetería'!$S$42:$T$42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Paquetería'!$S$46:$T$46</c:f>
              <c:numCache>
                <c:formatCode>#,##0.00_ ;\-#,##0.00\ </c:formatCode>
                <c:ptCount val="2"/>
                <c:pt idx="0">
                  <c:v>68.731875000000002</c:v>
                </c:pt>
                <c:pt idx="1">
                  <c:v>68.764749999999992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7D-403C-8EF9-5C55E0856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999807"/>
        <c:axId val="269011455"/>
      </c:lineChart>
      <c:catAx>
        <c:axId val="26899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9011455"/>
        <c:crosses val="autoZero"/>
        <c:auto val="1"/>
        <c:lblAlgn val="ctr"/>
        <c:lblOffset val="100"/>
        <c:noMultiLvlLbl val="0"/>
      </c:catAx>
      <c:valAx>
        <c:axId val="26901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8999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Paquetería'!$R$43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Paquetería'!$AA$42:$AB$42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Paquetería'!$AA$43:$AB$43</c:f>
              <c:numCache>
                <c:formatCode>#,##0.00_ ;\-#,##0.00\ </c:formatCode>
                <c:ptCount val="2"/>
                <c:pt idx="0">
                  <c:v>18.814125000000001</c:v>
                </c:pt>
                <c:pt idx="1">
                  <c:v>17.914125000000002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E-41D4-8CCA-7030A43C5D0D}"/>
            </c:ext>
          </c:extLst>
        </c:ser>
        <c:ser>
          <c:idx val="1"/>
          <c:order val="1"/>
          <c:tx>
            <c:strRef>
              <c:f>'ANOVAs Paquetería'!$R$44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Paquetería'!$AA$42:$AB$42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Paquetería'!$AA$44:$AB$44</c:f>
              <c:numCache>
                <c:formatCode>#,##0.00_ ;\-#,##0.00\ </c:formatCode>
                <c:ptCount val="2"/>
                <c:pt idx="0">
                  <c:v>18.406124999999999</c:v>
                </c:pt>
                <c:pt idx="1">
                  <c:v>18.322125000000003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E-41D4-8CCA-7030A43C5D0D}"/>
            </c:ext>
          </c:extLst>
        </c:ser>
        <c:ser>
          <c:idx val="2"/>
          <c:order val="2"/>
          <c:tx>
            <c:strRef>
              <c:f>'ANOVAs Paquetería'!$R$45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Paquetería'!$AA$42:$AB$42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Paquetería'!$AA$45:$AB$45</c:f>
              <c:numCache>
                <c:formatCode>#,##0.00_ ;\-#,##0.00\ </c:formatCode>
                <c:ptCount val="2"/>
                <c:pt idx="0">
                  <c:v>20.3735</c:v>
                </c:pt>
                <c:pt idx="1">
                  <c:v>16.354749999999999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E-41D4-8CCA-7030A43C5D0D}"/>
            </c:ext>
          </c:extLst>
        </c:ser>
        <c:ser>
          <c:idx val="3"/>
          <c:order val="3"/>
          <c:tx>
            <c:strRef>
              <c:f>'ANOVAs Paquetería'!$R$46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Paquetería'!$AA$42:$AB$42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Paquetería'!$AA$46:$AB$46</c:f>
              <c:numCache>
                <c:formatCode>#,##0.00_ ;\-#,##0.00\ </c:formatCode>
                <c:ptCount val="2"/>
                <c:pt idx="0">
                  <c:v>16.357375000000001</c:v>
                </c:pt>
                <c:pt idx="1">
                  <c:v>20.370875000000002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5E-41D4-8CCA-7030A43C5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999807"/>
        <c:axId val="269011455"/>
      </c:lineChart>
      <c:catAx>
        <c:axId val="26899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9011455"/>
        <c:crosses val="autoZero"/>
        <c:auto val="1"/>
        <c:lblAlgn val="ctr"/>
        <c:lblOffset val="100"/>
        <c:noMultiLvlLbl val="0"/>
      </c:catAx>
      <c:valAx>
        <c:axId val="26901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8999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Paquetería'!$R$43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Paquetería'!$AH$42:$AI$42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Paquetería'!$AH$43:$AI$43</c:f>
              <c:numCache>
                <c:formatCode>#,##0.00_ ;\-#,##0.00\ </c:formatCode>
                <c:ptCount val="2"/>
                <c:pt idx="0">
                  <c:v>4.759125</c:v>
                </c:pt>
                <c:pt idx="1">
                  <c:v>5.3612500000000001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C-470E-B7D1-26D4F3994B2A}"/>
            </c:ext>
          </c:extLst>
        </c:ser>
        <c:ser>
          <c:idx val="1"/>
          <c:order val="1"/>
          <c:tx>
            <c:strRef>
              <c:f>'ANOVAs Paquetería'!$R$44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Paquetería'!$AH$42:$AI$42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Paquetería'!$AH$44:$AI$44</c:f>
              <c:numCache>
                <c:formatCode>#,##0.00_ ;\-#,##0.00\ </c:formatCode>
                <c:ptCount val="2"/>
                <c:pt idx="0">
                  <c:v>5.2458750000000007</c:v>
                </c:pt>
                <c:pt idx="1">
                  <c:v>4.8744999999999994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C-470E-B7D1-26D4F3994B2A}"/>
            </c:ext>
          </c:extLst>
        </c:ser>
        <c:ser>
          <c:idx val="2"/>
          <c:order val="2"/>
          <c:tx>
            <c:strRef>
              <c:f>'ANOVAs Paquetería'!$R$45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Paquetería'!$AH$42:$AI$42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Paquetería'!$AH$45:$AI$45</c:f>
              <c:numCache>
                <c:formatCode>#,##0.00_ ;\-#,##0.00\ </c:formatCode>
                <c:ptCount val="2"/>
                <c:pt idx="0">
                  <c:v>5.8867500000000001</c:v>
                </c:pt>
                <c:pt idx="1">
                  <c:v>4.233625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C-470E-B7D1-26D4F3994B2A}"/>
            </c:ext>
          </c:extLst>
        </c:ser>
        <c:ser>
          <c:idx val="3"/>
          <c:order val="3"/>
          <c:tx>
            <c:strRef>
              <c:f>'ANOVAs Paquetería'!$R$46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Paquetería'!$AH$42:$AI$42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Paquetería'!$AH$46:$AI$46</c:f>
              <c:numCache>
                <c:formatCode>#,##0.00_ ;\-#,##0.00\ </c:formatCode>
                <c:ptCount val="2"/>
                <c:pt idx="0">
                  <c:v>4.9436249999999999</c:v>
                </c:pt>
                <c:pt idx="1">
                  <c:v>5.1767500000000002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C-470E-B7D1-26D4F3994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999807"/>
        <c:axId val="269011455"/>
      </c:lineChart>
      <c:catAx>
        <c:axId val="26899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9011455"/>
        <c:crosses val="autoZero"/>
        <c:auto val="1"/>
        <c:lblAlgn val="ctr"/>
        <c:lblOffset val="100"/>
        <c:noMultiLvlLbl val="0"/>
      </c:catAx>
      <c:valAx>
        <c:axId val="26901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8999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'ANOVAs Paquetería'!$R$43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Paquetería'!$AO$42:$AP$42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Paquetería'!$AO$43:$AP$43</c:f>
              <c:numCache>
                <c:formatCode>#,##0.00_ ;\-#,##0.00\ </c:formatCode>
                <c:ptCount val="2"/>
                <c:pt idx="0">
                  <c:v>0.88763328476671299</c:v>
                </c:pt>
                <c:pt idx="1">
                  <c:v>0.90752893933179302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0-4688-BD52-259A2C478F30}"/>
            </c:ext>
          </c:extLst>
        </c:ser>
        <c:ser>
          <c:idx val="1"/>
          <c:order val="1"/>
          <c:tx>
            <c:strRef>
              <c:f>'ANOVAs Paquetería'!$R$44</c:f>
              <c:strCache>
                <c:ptCount val="1"/>
                <c:pt idx="0">
                  <c:v>Avg Speed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Paquetería'!$AO$42:$AP$42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Paquetería'!$AO$44:$AP$44</c:f>
              <c:numCache>
                <c:formatCode>#,##0.00_ ;\-#,##0.00\ </c:formatCode>
                <c:ptCount val="2"/>
                <c:pt idx="0">
                  <c:v>0.910085356975327</c:v>
                </c:pt>
                <c:pt idx="1">
                  <c:v>0.88507686712317912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0-4688-BD52-259A2C478F30}"/>
            </c:ext>
          </c:extLst>
        </c:ser>
        <c:ser>
          <c:idx val="2"/>
          <c:order val="2"/>
          <c:tx>
            <c:strRef>
              <c:f>'ANOVAs Paquetería'!$R$45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Paquetería'!$AO$42:$AP$42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Paquetería'!$AO$45:$AP$45</c:f>
              <c:numCache>
                <c:formatCode>#,##0.00_ ;\-#,##0.00\ </c:formatCode>
                <c:ptCount val="2"/>
                <c:pt idx="0">
                  <c:v>1.0302206645894552</c:v>
                </c:pt>
                <c:pt idx="1">
                  <c:v>0.76494155950905085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0-4688-BD52-259A2C478F30}"/>
            </c:ext>
          </c:extLst>
        </c:ser>
        <c:ser>
          <c:idx val="3"/>
          <c:order val="3"/>
          <c:tx>
            <c:strRef>
              <c:f>'ANOVAs Paquetería'!$R$46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'ANOVAs Paquetería'!$AO$42:$AP$42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'ANOVAs Paquetería'!$AO$46:$AP$46</c:f>
              <c:numCache>
                <c:formatCode>#,##0.00_ ;\-#,##0.00\ </c:formatCode>
                <c:ptCount val="2"/>
                <c:pt idx="0">
                  <c:v>0.88182757375831788</c:v>
                </c:pt>
                <c:pt idx="1">
                  <c:v>0.91333465034018824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80-4688-BD52-259A2C47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999807"/>
        <c:axId val="269011455"/>
      </c:lineChart>
      <c:catAx>
        <c:axId val="26899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9011455"/>
        <c:crosses val="autoZero"/>
        <c:auto val="1"/>
        <c:lblAlgn val="ctr"/>
        <c:lblOffset val="100"/>
        <c:noMultiLvlLbl val="0"/>
      </c:catAx>
      <c:valAx>
        <c:axId val="26901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8999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'DoE E-Trikes'!$B$44</c:f>
              <c:strCache>
                <c:ptCount val="1"/>
                <c:pt idx="0">
                  <c:v>Bikelanes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E-Trikes'!$I$43:$J$43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E-Trikes'!$I$44:$J$44</c:f>
              <c:numCache>
                <c:formatCode>0.00</c:formatCode>
                <c:ptCount val="2"/>
                <c:pt idx="0">
                  <c:v>56.712499999999999</c:v>
                </c:pt>
                <c:pt idx="1">
                  <c:v>56.717500000000001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E-44BA-9A7C-6E2E31763845}"/>
            </c:ext>
          </c:extLst>
        </c:ser>
        <c:ser>
          <c:idx val="1"/>
          <c:order val="1"/>
          <c:tx>
            <c:strRef>
              <c:f>'DoE E-Trikes'!$B$45</c:f>
              <c:strCache>
                <c:ptCount val="1"/>
                <c:pt idx="0">
                  <c:v>Density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E-Trikes'!$I$43:$J$43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E-Trikes'!$I$45:$J$45</c:f>
              <c:numCache>
                <c:formatCode>0.00</c:formatCode>
                <c:ptCount val="2"/>
                <c:pt idx="0">
                  <c:v>28.375</c:v>
                </c:pt>
                <c:pt idx="1">
                  <c:v>85.055000000000007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E-44BA-9A7C-6E2E31763845}"/>
            </c:ext>
          </c:extLst>
        </c:ser>
        <c:ser>
          <c:idx val="2"/>
          <c:order val="2"/>
          <c:tx>
            <c:strRef>
              <c:f>'DoE E-Trikes'!$B$46</c:f>
              <c:strCache>
                <c:ptCount val="1"/>
                <c:pt idx="0">
                  <c:v>Depot Location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'DoE E-Trikes'!$I$43:$J$43</c:f>
              <c:strCache>
                <c:ptCount val="2"/>
                <c:pt idx="0">
                  <c:v>Low</c:v>
                </c:pt>
                <c:pt idx="1">
                  <c:v>High</c:v>
                </c:pt>
              </c:strCache>
            </c:strRef>
          </c:cat>
          <c:val>
            <c:numRef>
              <c:f>'DoE E-Trikes'!$I$46:$J$46</c:f>
              <c:numCache>
                <c:formatCode>0.00</c:formatCode>
                <c:ptCount val="2"/>
                <c:pt idx="0">
                  <c:v>56.697499999999998</c:v>
                </c:pt>
                <c:pt idx="1">
                  <c:v>56.732500000000002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E-44BA-9A7C-6E2E31763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5296"/>
        <c:axId val="207832800"/>
      </c:lineChart>
      <c:catAx>
        <c:axId val="2078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2800"/>
        <c:crosses val="autoZero"/>
        <c:auto val="1"/>
        <c:lblAlgn val="ctr"/>
        <c:lblOffset val="100"/>
        <c:noMultiLvlLbl val="0"/>
      </c:catAx>
      <c:valAx>
        <c:axId val="20783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8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chart" Target="../charts/chart2.xml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chart" Target="../charts/chart1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chart" Target="../charts/chart4.xml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chart" Target="../charts/chart3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chart" Target="../charts/chart6.xml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chart" Target="../charts/chart5.xml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28" Type="http://schemas.openxmlformats.org/officeDocument/2006/relationships/chart" Target="../charts/chart8.xml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Relationship Id="rId27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29.png"/><Relationship Id="rId7" Type="http://schemas.openxmlformats.org/officeDocument/2006/relationships/image" Target="../media/image13.png"/><Relationship Id="rId2" Type="http://schemas.openxmlformats.org/officeDocument/2006/relationships/image" Target="../media/image20.png"/><Relationship Id="rId1" Type="http://schemas.openxmlformats.org/officeDocument/2006/relationships/image" Target="../media/image26.png"/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58796</xdr:colOff>
      <xdr:row>2</xdr:row>
      <xdr:rowOff>411575</xdr:rowOff>
    </xdr:from>
    <xdr:to>
      <xdr:col>24</xdr:col>
      <xdr:colOff>606308</xdr:colOff>
      <xdr:row>21</xdr:row>
      <xdr:rowOff>118064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FA931B-423E-3943-85A4-9325C2A6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815" y="799631"/>
          <a:ext cx="5486400" cy="3657600"/>
        </a:xfrm>
        <a:prstGeom prst="rect">
          <a:avLst/>
        </a:prstGeom>
      </xdr:spPr>
    </xdr:pic>
    <xdr:clientData/>
  </xdr:twoCellAnchor>
  <xdr:twoCellAnchor editAs="oneCell">
    <xdr:from>
      <xdr:col>18</xdr:col>
      <xdr:colOff>82315</xdr:colOff>
      <xdr:row>22</xdr:row>
      <xdr:rowOff>47037</xdr:rowOff>
    </xdr:from>
    <xdr:to>
      <xdr:col>24</xdr:col>
      <xdr:colOff>629827</xdr:colOff>
      <xdr:row>39</xdr:row>
      <xdr:rowOff>165100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004E74-6BC7-5F44-9124-A0918225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98334" y="4586111"/>
          <a:ext cx="5486400" cy="365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505269</xdr:colOff>
      <xdr:row>63</xdr:row>
      <xdr:rowOff>150215</xdr:rowOff>
    </xdr:from>
    <xdr:to>
      <xdr:col>20</xdr:col>
      <xdr:colOff>1877</xdr:colOff>
      <xdr:row>91</xdr:row>
      <xdr:rowOff>131097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5594DDF-CA35-A04C-81E0-D73A75AE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11398" y="8534946"/>
          <a:ext cx="5359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573549</xdr:colOff>
      <xdr:row>92</xdr:row>
      <xdr:rowOff>109248</xdr:rowOff>
    </xdr:from>
    <xdr:to>
      <xdr:col>19</xdr:col>
      <xdr:colOff>961923</xdr:colOff>
      <xdr:row>137</xdr:row>
      <xdr:rowOff>103923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54B6A48-07B9-1046-9B37-0DCC4B94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79678" y="14038280"/>
          <a:ext cx="51816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341398</xdr:colOff>
      <xdr:row>139</xdr:row>
      <xdr:rowOff>13656</xdr:rowOff>
    </xdr:from>
    <xdr:to>
      <xdr:col>19</xdr:col>
      <xdr:colOff>197602</xdr:colOff>
      <xdr:row>143</xdr:row>
      <xdr:rowOff>163325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39A3916-5269-4C47-88DB-A47095D3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53656" y="22928280"/>
          <a:ext cx="35433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450645</xdr:colOff>
      <xdr:row>145</xdr:row>
      <xdr:rowOff>13656</xdr:rowOff>
    </xdr:from>
    <xdr:to>
      <xdr:col>19</xdr:col>
      <xdr:colOff>1058094</xdr:colOff>
      <xdr:row>164</xdr:row>
      <xdr:rowOff>38782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4A28228-E331-5A4F-B259-C5D7915E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56774" y="24075376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382124</xdr:colOff>
      <xdr:row>64</xdr:row>
      <xdr:rowOff>112389</xdr:rowOff>
    </xdr:from>
    <xdr:to>
      <xdr:col>12</xdr:col>
      <xdr:colOff>867421</xdr:colOff>
      <xdr:row>92</xdr:row>
      <xdr:rowOff>96653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78B6385-70BA-EF48-95DB-A0ECD46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6460" y="8665221"/>
          <a:ext cx="49022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258495</xdr:colOff>
      <xdr:row>93</xdr:row>
      <xdr:rowOff>134867</xdr:rowOff>
    </xdr:from>
    <xdr:to>
      <xdr:col>12</xdr:col>
      <xdr:colOff>883492</xdr:colOff>
      <xdr:row>138</xdr:row>
      <xdr:rowOff>134981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A06EBA4-9F65-4047-9718-192821C2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2831" y="14228495"/>
          <a:ext cx="50800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1146372</xdr:colOff>
      <xdr:row>139</xdr:row>
      <xdr:rowOff>146107</xdr:rowOff>
    </xdr:from>
    <xdr:to>
      <xdr:col>12</xdr:col>
      <xdr:colOff>475969</xdr:colOff>
      <xdr:row>144</xdr:row>
      <xdr:rowOff>105196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8FCCEE0-118E-CC43-A493-EC5C5D5B0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70708" y="23028585"/>
          <a:ext cx="37465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146</xdr:row>
      <xdr:rowOff>0</xdr:rowOff>
    </xdr:from>
    <xdr:to>
      <xdr:col>13</xdr:col>
      <xdr:colOff>57993</xdr:colOff>
      <xdr:row>165</xdr:row>
      <xdr:rowOff>27424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541691A-E567-734D-AD23-D08FF1085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24336" y="24219912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322994</xdr:colOff>
      <xdr:row>62</xdr:row>
      <xdr:rowOff>104002</xdr:rowOff>
    </xdr:from>
    <xdr:to>
      <xdr:col>26</xdr:col>
      <xdr:colOff>150596</xdr:colOff>
      <xdr:row>89</xdr:row>
      <xdr:rowOff>123276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BC84A30-EDA1-0948-B7DC-1F6206B8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73841" y="13177833"/>
          <a:ext cx="4451836" cy="501221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22</xdr:col>
      <xdr:colOff>0</xdr:colOff>
      <xdr:row>92</xdr:row>
      <xdr:rowOff>0</xdr:rowOff>
    </xdr:from>
    <xdr:to>
      <xdr:col>26</xdr:col>
      <xdr:colOff>849747</xdr:colOff>
      <xdr:row>135</xdr:row>
      <xdr:rowOff>158173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D0016D1-0EE2-4E46-8C82-033FF608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32273" y="14016182"/>
          <a:ext cx="52832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0</xdr:colOff>
      <xdr:row>137</xdr:row>
      <xdr:rowOff>184727</xdr:rowOff>
    </xdr:from>
    <xdr:to>
      <xdr:col>26</xdr:col>
      <xdr:colOff>212438</xdr:colOff>
      <xdr:row>142</xdr:row>
      <xdr:rowOff>117763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3884B73-549A-1944-B837-450B62DDC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698364" y="23033182"/>
          <a:ext cx="34798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473364</xdr:colOff>
      <xdr:row>144</xdr:row>
      <xdr:rowOff>69272</xdr:rowOff>
    </xdr:from>
    <xdr:to>
      <xdr:col>26</xdr:col>
      <xdr:colOff>695037</xdr:colOff>
      <xdr:row>163</xdr:row>
      <xdr:rowOff>1538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4CCBEEA-EF72-5845-9A28-ED81A1E30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174364" y="24291636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64</xdr:row>
      <xdr:rowOff>118534</xdr:rowOff>
    </xdr:from>
    <xdr:to>
      <xdr:col>6</xdr:col>
      <xdr:colOff>728133</xdr:colOff>
      <xdr:row>93</xdr:row>
      <xdr:rowOff>50799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A589CC-BD02-434E-A908-7F0D46AC3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9733" y="8365067"/>
          <a:ext cx="50292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6</xdr:col>
      <xdr:colOff>915458</xdr:colOff>
      <xdr:row>141</xdr:row>
      <xdr:rowOff>29632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D6B4A9-BDC7-774F-9535-D2763AC2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9733" y="14020800"/>
          <a:ext cx="52832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592666</xdr:colOff>
      <xdr:row>142</xdr:row>
      <xdr:rowOff>16932</xdr:rowOff>
    </xdr:from>
    <xdr:to>
      <xdr:col>6</xdr:col>
      <xdr:colOff>359834</xdr:colOff>
      <xdr:row>147</xdr:row>
      <xdr:rowOff>135465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494BAD-DF7B-1441-BB28-4039BDC5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2399" y="22792265"/>
          <a:ext cx="4068235" cy="104986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795867</xdr:colOff>
      <xdr:row>148</xdr:row>
      <xdr:rowOff>84667</xdr:rowOff>
    </xdr:from>
    <xdr:to>
      <xdr:col>7</xdr:col>
      <xdr:colOff>101600</xdr:colOff>
      <xdr:row>168</xdr:row>
      <xdr:rowOff>16934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17AC4CC-7BBC-DA48-85B6-20E838BC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5867" y="23977600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356419</xdr:colOff>
      <xdr:row>46</xdr:row>
      <xdr:rowOff>11061</xdr:rowOff>
    </xdr:from>
    <xdr:to>
      <xdr:col>6</xdr:col>
      <xdr:colOff>396363</xdr:colOff>
      <xdr:row>59</xdr:row>
      <xdr:rowOff>157931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8F2C7E-1A93-3404-78B9-78F7C6970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506975</xdr:colOff>
      <xdr:row>46</xdr:row>
      <xdr:rowOff>46089</xdr:rowOff>
    </xdr:from>
    <xdr:to>
      <xdr:col>12</xdr:col>
      <xdr:colOff>193572</xdr:colOff>
      <xdr:row>59</xdr:row>
      <xdr:rowOff>192959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D03C7E3-DB6F-4D3C-9AB9-0CAC200AB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46088</xdr:colOff>
      <xdr:row>46</xdr:row>
      <xdr:rowOff>0</xdr:rowOff>
    </xdr:from>
    <xdr:to>
      <xdr:col>18</xdr:col>
      <xdr:colOff>900265</xdr:colOff>
      <xdr:row>59</xdr:row>
      <xdr:rowOff>146870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133226-7448-4BCE-AFA2-5592DF455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752782</xdr:colOff>
      <xdr:row>46</xdr:row>
      <xdr:rowOff>46089</xdr:rowOff>
    </xdr:from>
    <xdr:to>
      <xdr:col>25</xdr:col>
      <xdr:colOff>823452</xdr:colOff>
      <xdr:row>59</xdr:row>
      <xdr:rowOff>192959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0719B01-EC53-4CD6-93D0-1023E14D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355838</xdr:colOff>
      <xdr:row>63</xdr:row>
      <xdr:rowOff>6885</xdr:rowOff>
    </xdr:from>
    <xdr:to>
      <xdr:col>30</xdr:col>
      <xdr:colOff>84509</xdr:colOff>
      <xdr:row>90</xdr:row>
      <xdr:rowOff>96378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6B9BD25-CB0B-094C-8722-5449678D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54038" y="9049285"/>
          <a:ext cx="5392871" cy="55758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165118</xdr:colOff>
      <xdr:row>138</xdr:row>
      <xdr:rowOff>150901</xdr:rowOff>
    </xdr:from>
    <xdr:to>
      <xdr:col>29</xdr:col>
      <xdr:colOff>54854</xdr:colOff>
      <xdr:row>143</xdr:row>
      <xdr:rowOff>103593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D7F83E8-7B7F-3A4B-B596-3286C484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12618" y="22353222"/>
          <a:ext cx="3518307" cy="8598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559351</xdr:colOff>
      <xdr:row>92</xdr:row>
      <xdr:rowOff>1136</xdr:rowOff>
    </xdr:from>
    <xdr:to>
      <xdr:col>30</xdr:col>
      <xdr:colOff>120905</xdr:colOff>
      <xdr:row>136</xdr:row>
      <xdr:rowOff>163457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6B15465-85BC-2C4C-B3AB-4C9C41A9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72922" y="13857743"/>
          <a:ext cx="5140483" cy="814517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269015</xdr:colOff>
      <xdr:row>144</xdr:row>
      <xdr:rowOff>74394</xdr:rowOff>
    </xdr:from>
    <xdr:to>
      <xdr:col>30</xdr:col>
      <xdr:colOff>142727</xdr:colOff>
      <xdr:row>163</xdr:row>
      <xdr:rowOff>16115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FBFFFD6-8F5A-3344-8A24-1A8834BC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582586" y="23365287"/>
          <a:ext cx="5452641" cy="33888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12700</xdr:colOff>
      <xdr:row>63</xdr:row>
      <xdr:rowOff>0</xdr:rowOff>
    </xdr:from>
    <xdr:to>
      <xdr:col>23</xdr:col>
      <xdr:colOff>419100</xdr:colOff>
      <xdr:row>91</xdr:row>
      <xdr:rowOff>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D8F91332-25AF-5043-A8ED-42A813D7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08400" y="8750300"/>
          <a:ext cx="5359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114300</xdr:colOff>
      <xdr:row>91</xdr:row>
      <xdr:rowOff>101600</xdr:rowOff>
    </xdr:from>
    <xdr:to>
      <xdr:col>23</xdr:col>
      <xdr:colOff>342900</xdr:colOff>
      <xdr:row>136</xdr:row>
      <xdr:rowOff>127000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EA0E6E7-0A9D-8244-B432-2D2269D8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00" y="14185900"/>
          <a:ext cx="51816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152400</xdr:colOff>
      <xdr:row>142</xdr:row>
      <xdr:rowOff>88900</xdr:rowOff>
    </xdr:from>
    <xdr:to>
      <xdr:col>23</xdr:col>
      <xdr:colOff>685800</xdr:colOff>
      <xdr:row>161</xdr:row>
      <xdr:rowOff>127000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16BA630-A659-2F4D-9150-387D0491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548100" y="23888700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25400</xdr:colOff>
      <xdr:row>137</xdr:row>
      <xdr:rowOff>38100</xdr:rowOff>
    </xdr:from>
    <xdr:to>
      <xdr:col>22</xdr:col>
      <xdr:colOff>266700</xdr:colOff>
      <xdr:row>142</xdr:row>
      <xdr:rowOff>2106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D312821-E619-954C-9956-B2A183992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246600" y="22885400"/>
          <a:ext cx="35433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306160</xdr:colOff>
      <xdr:row>62</xdr:row>
      <xdr:rowOff>136072</xdr:rowOff>
    </xdr:from>
    <xdr:to>
      <xdr:col>13</xdr:col>
      <xdr:colOff>1141185</xdr:colOff>
      <xdr:row>90</xdr:row>
      <xdr:rowOff>72571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744A1C3-73B7-7E43-9E83-9A9D46DC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79731" y="8753929"/>
          <a:ext cx="5359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396875</xdr:colOff>
      <xdr:row>91</xdr:row>
      <xdr:rowOff>90714</xdr:rowOff>
    </xdr:from>
    <xdr:to>
      <xdr:col>13</xdr:col>
      <xdr:colOff>1130300</xdr:colOff>
      <xdr:row>136</xdr:row>
      <xdr:rowOff>14060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09E8444-6E9C-6148-9D53-43F1D858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70446" y="14298839"/>
          <a:ext cx="52578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238125</xdr:colOff>
      <xdr:row>137</xdr:row>
      <xdr:rowOff>56697</xdr:rowOff>
    </xdr:from>
    <xdr:to>
      <xdr:col>13</xdr:col>
      <xdr:colOff>288925</xdr:colOff>
      <xdr:row>142</xdr:row>
      <xdr:rowOff>7257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9E6074C2-75E8-0D41-AFF5-D513DE687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43571" y="23132143"/>
          <a:ext cx="35433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249464</xdr:colOff>
      <xdr:row>143</xdr:row>
      <xdr:rowOff>22679</xdr:rowOff>
    </xdr:from>
    <xdr:to>
      <xdr:col>14</xdr:col>
      <xdr:colOff>3347</xdr:colOff>
      <xdr:row>162</xdr:row>
      <xdr:rowOff>17691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175A41A-DD1D-3F4A-AD52-7D97C9C5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23035" y="24254733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6</xdr:col>
      <xdr:colOff>721632</xdr:colOff>
      <xdr:row>90</xdr:row>
      <xdr:rowOff>129268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1FE4E13-CA69-4544-8583-A43DB813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7768" y="8810625"/>
          <a:ext cx="5359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6</xdr:col>
      <xdr:colOff>680529</xdr:colOff>
      <xdr:row>136</xdr:row>
      <xdr:rowOff>116115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2820AFF-72D0-534D-83F8-44C655AB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768" y="14400893"/>
          <a:ext cx="52832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532947</xdr:colOff>
      <xdr:row>137</xdr:row>
      <xdr:rowOff>113393</xdr:rowOff>
    </xdr:from>
    <xdr:to>
      <xdr:col>5</xdr:col>
      <xdr:colOff>765176</xdr:colOff>
      <xdr:row>142</xdr:row>
      <xdr:rowOff>63953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55DEF35-BBAD-B74F-8D26-37575242E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60715" y="23188839"/>
          <a:ext cx="35433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669019</xdr:colOff>
      <xdr:row>142</xdr:row>
      <xdr:rowOff>158749</xdr:rowOff>
    </xdr:from>
    <xdr:to>
      <xdr:col>6</xdr:col>
      <xdr:colOff>689883</xdr:colOff>
      <xdr:row>161</xdr:row>
      <xdr:rowOff>153760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2B6F1E7-148E-5B47-AFE5-042C4E00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9019" y="24198035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32</xdr:col>
      <xdr:colOff>675045</xdr:colOff>
      <xdr:row>62</xdr:row>
      <xdr:rowOff>183064</xdr:rowOff>
    </xdr:from>
    <xdr:to>
      <xdr:col>36</xdr:col>
      <xdr:colOff>1160391</xdr:colOff>
      <xdr:row>90</xdr:row>
      <xdr:rowOff>70936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2FED198-3900-D94E-BCAC-02C16BE5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315225" y="8878559"/>
          <a:ext cx="5359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32</xdr:col>
      <xdr:colOff>858108</xdr:colOff>
      <xdr:row>91</xdr:row>
      <xdr:rowOff>148738</xdr:rowOff>
    </xdr:from>
    <xdr:to>
      <xdr:col>36</xdr:col>
      <xdr:colOff>1076754</xdr:colOff>
      <xdr:row>136</xdr:row>
      <xdr:rowOff>2319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25189C3-07AB-BF40-9E0E-5B234077E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498288" y="14484864"/>
          <a:ext cx="50927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33</xdr:col>
      <xdr:colOff>400451</xdr:colOff>
      <xdr:row>138</xdr:row>
      <xdr:rowOff>11442</xdr:rowOff>
    </xdr:from>
    <xdr:to>
      <xdr:col>36</xdr:col>
      <xdr:colOff>122310</xdr:colOff>
      <xdr:row>142</xdr:row>
      <xdr:rowOff>147824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A865A96D-EB9F-D04A-81C3-57A981F9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093244" y="23489280"/>
          <a:ext cx="3543300" cy="914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32</xdr:col>
      <xdr:colOff>961082</xdr:colOff>
      <xdr:row>144</xdr:row>
      <xdr:rowOff>11441</xdr:rowOff>
    </xdr:from>
    <xdr:to>
      <xdr:col>37</xdr:col>
      <xdr:colOff>63157</xdr:colOff>
      <xdr:row>162</xdr:row>
      <xdr:rowOff>167961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4659346-9CCA-1C42-916F-F0CCC773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601262" y="24656306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38</xdr:col>
      <xdr:colOff>411892</xdr:colOff>
      <xdr:row>144</xdr:row>
      <xdr:rowOff>57207</xdr:rowOff>
    </xdr:from>
    <xdr:to>
      <xdr:col>45</xdr:col>
      <xdr:colOff>131805</xdr:colOff>
      <xdr:row>163</xdr:row>
      <xdr:rowOff>19222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9E02D8-38DF-5548-9B41-016EB881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260180" y="24702072"/>
          <a:ext cx="5486400" cy="3657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38</xdr:col>
      <xdr:colOff>629280</xdr:colOff>
      <xdr:row>62</xdr:row>
      <xdr:rowOff>171622</xdr:rowOff>
    </xdr:from>
    <xdr:to>
      <xdr:col>45</xdr:col>
      <xdr:colOff>1402</xdr:colOff>
      <xdr:row>90</xdr:row>
      <xdr:rowOff>59494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117FCB-D835-F94E-9EA9-A359BFC3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477568" y="8867117"/>
          <a:ext cx="51054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38</xdr:col>
      <xdr:colOff>537747</xdr:colOff>
      <xdr:row>91</xdr:row>
      <xdr:rowOff>125857</xdr:rowOff>
    </xdr:from>
    <xdr:to>
      <xdr:col>45</xdr:col>
      <xdr:colOff>54460</xdr:colOff>
      <xdr:row>135</xdr:row>
      <xdr:rowOff>165558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5FEDC5-B682-B347-80D7-6D7ACA8F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386035" y="14461983"/>
          <a:ext cx="5283200" cy="859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39</xdr:col>
      <xdr:colOff>423334</xdr:colOff>
      <xdr:row>137</xdr:row>
      <xdr:rowOff>45765</xdr:rowOff>
    </xdr:from>
    <xdr:to>
      <xdr:col>43</xdr:col>
      <xdr:colOff>758533</xdr:colOff>
      <xdr:row>142</xdr:row>
      <xdr:rowOff>114414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E38CCB-374C-984D-860A-FDBC046C0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095406" y="23329098"/>
          <a:ext cx="3687484" cy="10411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16</xdr:col>
      <xdr:colOff>619125</xdr:colOff>
      <xdr:row>46</xdr:row>
      <xdr:rowOff>186418</xdr:rowOff>
    </xdr:from>
    <xdr:to>
      <xdr:col>22</xdr:col>
      <xdr:colOff>619125</xdr:colOff>
      <xdr:row>60</xdr:row>
      <xdr:rowOff>72118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CA54D0-5AFB-51CD-4147-C040F8CCE1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1061357</xdr:colOff>
      <xdr:row>47</xdr:row>
      <xdr:rowOff>40822</xdr:rowOff>
    </xdr:from>
    <xdr:to>
      <xdr:col>29</xdr:col>
      <xdr:colOff>340179</xdr:colOff>
      <xdr:row>60</xdr:row>
      <xdr:rowOff>130629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3B0684-0D04-45F9-9121-168A01A84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31</xdr:col>
      <xdr:colOff>748393</xdr:colOff>
      <xdr:row>47</xdr:row>
      <xdr:rowOff>108857</xdr:rowOff>
    </xdr:from>
    <xdr:to>
      <xdr:col>36</xdr:col>
      <xdr:colOff>285750</xdr:colOff>
      <xdr:row>60</xdr:row>
      <xdr:rowOff>198664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BF26309-BC21-403C-AAA1-0C9826E5F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217714</xdr:colOff>
      <xdr:row>47</xdr:row>
      <xdr:rowOff>95250</xdr:rowOff>
    </xdr:from>
    <xdr:to>
      <xdr:col>44</xdr:col>
      <xdr:colOff>217714</xdr:colOff>
      <xdr:row>60</xdr:row>
      <xdr:rowOff>185057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B71FF27-B71A-4DAD-94A4-5BFA0539D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244446</xdr:colOff>
      <xdr:row>1</xdr:row>
      <xdr:rowOff>87851</xdr:rowOff>
    </xdr:from>
    <xdr:to>
      <xdr:col>11</xdr:col>
      <xdr:colOff>407799</xdr:colOff>
      <xdr:row>6</xdr:row>
      <xdr:rowOff>38101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7A7DF45-BC7A-C546-84DF-A6E0F015787C}"/>
            </a:ext>
          </a:extLst>
        </xdr:cNvPr>
        <xdr:cNvSpPr/>
      </xdr:nvSpPr>
      <xdr:spPr>
        <a:xfrm>
          <a:off x="8540226" y="274273"/>
          <a:ext cx="1817848" cy="89401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Mail delivery -  Average distance</a:t>
          </a:r>
        </a:p>
      </xdr:txBody>
    </xdr:sp>
    <xdr:clientData/>
  </xdr:twoCellAnchor>
  <xdr:twoCellAnchor>
    <xdr:from>
      <xdr:col>10</xdr:col>
      <xdr:colOff>27940</xdr:colOff>
      <xdr:row>18</xdr:row>
      <xdr:rowOff>17780</xdr:rowOff>
    </xdr:from>
    <xdr:to>
      <xdr:col>12</xdr:col>
      <xdr:colOff>116840</xdr:colOff>
      <xdr:row>22</xdr:row>
      <xdr:rowOff>172720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129C21B-57BE-FB4D-A305-AE24E4610AA2}"/>
            </a:ext>
          </a:extLst>
        </xdr:cNvPr>
        <xdr:cNvSpPr/>
      </xdr:nvSpPr>
      <xdr:spPr>
        <a:xfrm>
          <a:off x="9151620" y="3512820"/>
          <a:ext cx="1734820" cy="927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Mail delivery - Costs</a:t>
          </a:r>
        </a:p>
      </xdr:txBody>
    </xdr:sp>
    <xdr:clientData/>
  </xdr:twoCellAnchor>
  <xdr:twoCellAnchor editAs="oneCell">
    <xdr:from>
      <xdr:col>9</xdr:col>
      <xdr:colOff>149860</xdr:colOff>
      <xdr:row>23</xdr:row>
      <xdr:rowOff>119380</xdr:rowOff>
    </xdr:from>
    <xdr:to>
      <xdr:col>13</xdr:col>
      <xdr:colOff>388619</xdr:colOff>
      <xdr:row>28</xdr:row>
      <xdr:rowOff>81280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7123DB-B9C4-FC46-A439-D9EA1E38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0580" y="4579620"/>
          <a:ext cx="3530599" cy="9271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114625</xdr:colOff>
      <xdr:row>8</xdr:row>
      <xdr:rowOff>132523</xdr:rowOff>
    </xdr:from>
    <xdr:to>
      <xdr:col>13</xdr:col>
      <xdr:colOff>349008</xdr:colOff>
      <xdr:row>13</xdr:row>
      <xdr:rowOff>74654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E68D1F-862F-984C-BE76-734C847D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5345" y="1687003"/>
          <a:ext cx="3526223" cy="907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520700</xdr:colOff>
      <xdr:row>33</xdr:row>
      <xdr:rowOff>104140</xdr:rowOff>
    </xdr:from>
    <xdr:to>
      <xdr:col>11</xdr:col>
      <xdr:colOff>609600</xdr:colOff>
      <xdr:row>38</xdr:row>
      <xdr:rowOff>53340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118C3E5-1F00-8249-8A13-F51ACA934607}"/>
            </a:ext>
          </a:extLst>
        </xdr:cNvPr>
        <xdr:cNvSpPr/>
      </xdr:nvSpPr>
      <xdr:spPr>
        <a:xfrm>
          <a:off x="8821420" y="6494780"/>
          <a:ext cx="1734820" cy="9245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Mail delivery        E-Trikes</a:t>
          </a:r>
        </a:p>
      </xdr:txBody>
    </xdr:sp>
    <xdr:clientData/>
  </xdr:twoCellAnchor>
  <xdr:twoCellAnchor editAs="oneCell">
    <xdr:from>
      <xdr:col>9</xdr:col>
      <xdr:colOff>137160</xdr:colOff>
      <xdr:row>39</xdr:row>
      <xdr:rowOff>53340</xdr:rowOff>
    </xdr:from>
    <xdr:to>
      <xdr:col>13</xdr:col>
      <xdr:colOff>378459</xdr:colOff>
      <xdr:row>44</xdr:row>
      <xdr:rowOff>12700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8CF5A26-5B6C-9E4C-86AC-A6229B0D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7880" y="7612380"/>
          <a:ext cx="3533139" cy="9245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193040</xdr:colOff>
      <xdr:row>49</xdr:row>
      <xdr:rowOff>71120</xdr:rowOff>
    </xdr:from>
    <xdr:to>
      <xdr:col>11</xdr:col>
      <xdr:colOff>281940</xdr:colOff>
      <xdr:row>54</xdr:row>
      <xdr:rowOff>22860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78F78F90-9817-1043-8EF7-50A9299E4A9C}"/>
            </a:ext>
          </a:extLst>
        </xdr:cNvPr>
        <xdr:cNvSpPr/>
      </xdr:nvSpPr>
      <xdr:spPr>
        <a:xfrm>
          <a:off x="8493760" y="9560560"/>
          <a:ext cx="1734820" cy="927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Mail delivery       E-Bikes</a:t>
          </a:r>
        </a:p>
      </xdr:txBody>
    </xdr:sp>
    <xdr:clientData/>
  </xdr:twoCellAnchor>
  <xdr:twoCellAnchor editAs="oneCell">
    <xdr:from>
      <xdr:col>9</xdr:col>
      <xdr:colOff>150000</xdr:colOff>
      <xdr:row>55</xdr:row>
      <xdr:rowOff>34791</xdr:rowOff>
    </xdr:from>
    <xdr:to>
      <xdr:col>13</xdr:col>
      <xdr:colOff>387011</xdr:colOff>
      <xdr:row>60</xdr:row>
      <xdr:rowOff>769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2D767FF-7E89-2342-AEDC-FFB29092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50720" y="10692631"/>
          <a:ext cx="3528851" cy="93117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195580</xdr:colOff>
      <xdr:row>81</xdr:row>
      <xdr:rowOff>106680</xdr:rowOff>
    </xdr:from>
    <xdr:to>
      <xdr:col>11</xdr:col>
      <xdr:colOff>284480</xdr:colOff>
      <xdr:row>86</xdr:row>
      <xdr:rowOff>58420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A212F6E3-6D51-B44C-B9C1-487A928E1A56}"/>
            </a:ext>
          </a:extLst>
        </xdr:cNvPr>
        <xdr:cNvSpPr/>
      </xdr:nvSpPr>
      <xdr:spPr>
        <a:xfrm>
          <a:off x="8496300" y="15793720"/>
          <a:ext cx="1734820" cy="927100"/>
        </a:xfrm>
        <a:prstGeom prst="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Dry chain - Average distance </a:t>
          </a:r>
          <a:endParaRPr lang="es-MX" sz="1600" b="1" baseline="0"/>
        </a:p>
      </xdr:txBody>
    </xdr:sp>
    <xdr:clientData/>
  </xdr:twoCellAnchor>
  <xdr:twoCellAnchor editAs="oneCell">
    <xdr:from>
      <xdr:col>9</xdr:col>
      <xdr:colOff>136414</xdr:colOff>
      <xdr:row>87</xdr:row>
      <xdr:rowOff>105631</xdr:rowOff>
    </xdr:from>
    <xdr:to>
      <xdr:col>13</xdr:col>
      <xdr:colOff>383938</xdr:colOff>
      <xdr:row>92</xdr:row>
      <xdr:rowOff>67049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CECF849-3C28-4A4F-8B6E-9CFB9664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7134" y="16961071"/>
          <a:ext cx="3539364" cy="9266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154475</xdr:colOff>
      <xdr:row>103</xdr:row>
      <xdr:rowOff>136111</xdr:rowOff>
    </xdr:from>
    <xdr:to>
      <xdr:col>13</xdr:col>
      <xdr:colOff>599692</xdr:colOff>
      <xdr:row>108</xdr:row>
      <xdr:rowOff>124065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F7FCAB2-40F7-764B-9FBE-A0C1FE5AC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55195" y="20090351"/>
          <a:ext cx="3737057" cy="95315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121920</xdr:colOff>
      <xdr:row>97</xdr:row>
      <xdr:rowOff>170180</xdr:rowOff>
    </xdr:from>
    <xdr:to>
      <xdr:col>11</xdr:col>
      <xdr:colOff>210820</xdr:colOff>
      <xdr:row>102</xdr:row>
      <xdr:rowOff>121920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E0E63AA2-4065-C148-9F40-47F67EA1C618}"/>
            </a:ext>
          </a:extLst>
        </xdr:cNvPr>
        <xdr:cNvSpPr/>
      </xdr:nvSpPr>
      <xdr:spPr>
        <a:xfrm>
          <a:off x="8422640" y="18956020"/>
          <a:ext cx="1734820" cy="927100"/>
        </a:xfrm>
        <a:prstGeom prst="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Dry chain - Costs</a:t>
          </a:r>
          <a:endParaRPr lang="es-MX" sz="1800" b="1" baseline="0"/>
        </a:p>
      </xdr:txBody>
    </xdr:sp>
    <xdr:clientData/>
  </xdr:twoCellAnchor>
  <xdr:twoCellAnchor>
    <xdr:from>
      <xdr:col>9</xdr:col>
      <xdr:colOff>203200</xdr:colOff>
      <xdr:row>65</xdr:row>
      <xdr:rowOff>132080</xdr:rowOff>
    </xdr:from>
    <xdr:to>
      <xdr:col>11</xdr:col>
      <xdr:colOff>292100</xdr:colOff>
      <xdr:row>70</xdr:row>
      <xdr:rowOff>83820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72766D9-944D-6849-A65F-4CCB19B9C900}"/>
            </a:ext>
          </a:extLst>
        </xdr:cNvPr>
        <xdr:cNvSpPr/>
      </xdr:nvSpPr>
      <xdr:spPr>
        <a:xfrm>
          <a:off x="8503920" y="12720320"/>
          <a:ext cx="1734820" cy="927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Mail delivery - Average time</a:t>
          </a:r>
        </a:p>
      </xdr:txBody>
    </xdr:sp>
    <xdr:clientData/>
  </xdr:twoCellAnchor>
  <xdr:twoCellAnchor>
    <xdr:from>
      <xdr:col>9</xdr:col>
      <xdr:colOff>161713</xdr:colOff>
      <xdr:row>113</xdr:row>
      <xdr:rowOff>187960</xdr:rowOff>
    </xdr:from>
    <xdr:to>
      <xdr:col>11</xdr:col>
      <xdr:colOff>250613</xdr:colOff>
      <xdr:row>118</xdr:row>
      <xdr:rowOff>139699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56CB91F2-A3C3-0E48-9B4E-801CA0308074}"/>
            </a:ext>
          </a:extLst>
        </xdr:cNvPr>
        <xdr:cNvSpPr/>
      </xdr:nvSpPr>
      <xdr:spPr>
        <a:xfrm>
          <a:off x="8462433" y="22072600"/>
          <a:ext cx="1734820" cy="927099"/>
        </a:xfrm>
        <a:prstGeom prst="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Dry chain - Average time</a:t>
          </a:r>
          <a:endParaRPr lang="es-MX" sz="1800" b="1" baseline="0"/>
        </a:p>
      </xdr:txBody>
    </xdr:sp>
    <xdr:clientData/>
  </xdr:twoCellAnchor>
  <xdr:twoCellAnchor editAs="oneCell">
    <xdr:from>
      <xdr:col>9</xdr:col>
      <xdr:colOff>198012</xdr:colOff>
      <xdr:row>119</xdr:row>
      <xdr:rowOff>167034</xdr:rowOff>
    </xdr:from>
    <xdr:to>
      <xdr:col>13</xdr:col>
      <xdr:colOff>358878</xdr:colOff>
      <xdr:row>124</xdr:row>
      <xdr:rowOff>150100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0C2A04C-05B4-4B4A-BCD7-361145DB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98732" y="23220074"/>
          <a:ext cx="3452706" cy="9482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151235</xdr:colOff>
      <xdr:row>71</xdr:row>
      <xdr:rowOff>55274</xdr:rowOff>
    </xdr:from>
    <xdr:to>
      <xdr:col>13</xdr:col>
      <xdr:colOff>392534</xdr:colOff>
      <xdr:row>76</xdr:row>
      <xdr:rowOff>17174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36CEC6D0-036E-DD44-BA09-3D19B736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51955" y="13811914"/>
          <a:ext cx="3533139" cy="9271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748393</xdr:colOff>
      <xdr:row>53</xdr:row>
      <xdr:rowOff>68035</xdr:rowOff>
    </xdr:from>
    <xdr:to>
      <xdr:col>11</xdr:col>
      <xdr:colOff>13608</xdr:colOff>
      <xdr:row>67</xdr:row>
      <xdr:rowOff>144235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B69B1F-93E9-43FD-A5E6-BF3885BC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794326</xdr:colOff>
      <xdr:row>68</xdr:row>
      <xdr:rowOff>30169</xdr:rowOff>
    </xdr:from>
    <xdr:to>
      <xdr:col>10</xdr:col>
      <xdr:colOff>1222611</xdr:colOff>
      <xdr:row>82</xdr:row>
      <xdr:rowOff>170596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E61037-795A-7D66-FD5C-757D8E90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1095185</xdr:colOff>
      <xdr:row>51</xdr:row>
      <xdr:rowOff>48081</xdr:rowOff>
    </xdr:from>
    <xdr:to>
      <xdr:col>16</xdr:col>
      <xdr:colOff>504121</xdr:colOff>
      <xdr:row>66</xdr:row>
      <xdr:rowOff>156243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51344D-F885-422F-8353-1A21FC5CC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381000</xdr:colOff>
      <xdr:row>53</xdr:row>
      <xdr:rowOff>95250</xdr:rowOff>
    </xdr:from>
    <xdr:to>
      <xdr:col>24</xdr:col>
      <xdr:colOff>81643</xdr:colOff>
      <xdr:row>67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71585A-29DC-4ED3-A984-5D3632AB1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381001</xdr:colOff>
      <xdr:row>53</xdr:row>
      <xdr:rowOff>13608</xdr:rowOff>
    </xdr:from>
    <xdr:to>
      <xdr:col>41</xdr:col>
      <xdr:colOff>258537</xdr:colOff>
      <xdr:row>67</xdr:row>
      <xdr:rowOff>89808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A1FF27-00D5-43A2-BC56-32EAFE03D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476250</xdr:colOff>
      <xdr:row>68</xdr:row>
      <xdr:rowOff>81643</xdr:rowOff>
    </xdr:from>
    <xdr:to>
      <xdr:col>41</xdr:col>
      <xdr:colOff>353786</xdr:colOff>
      <xdr:row>82</xdr:row>
      <xdr:rowOff>157843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CD7F860-FC82-425A-A4AA-F5FC7E8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122464</xdr:colOff>
      <xdr:row>53</xdr:row>
      <xdr:rowOff>27214</xdr:rowOff>
    </xdr:from>
    <xdr:to>
      <xdr:col>47</xdr:col>
      <xdr:colOff>435428</xdr:colOff>
      <xdr:row>67</xdr:row>
      <xdr:rowOff>103414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2FC01A9-E7FE-4E23-9A55-17CCA6F71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435429</xdr:colOff>
      <xdr:row>53</xdr:row>
      <xdr:rowOff>0</xdr:rowOff>
    </xdr:from>
    <xdr:to>
      <xdr:col>54</xdr:col>
      <xdr:colOff>176893</xdr:colOff>
      <xdr:row>67</xdr:row>
      <xdr:rowOff>76200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3CDA9AA-4A3F-4C92-B68D-5137E8085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176377</xdr:colOff>
      <xdr:row>6</xdr:row>
      <xdr:rowOff>83405</xdr:rowOff>
    </xdr:from>
    <xdr:to>
      <xdr:col>27</xdr:col>
      <xdr:colOff>298664</xdr:colOff>
      <xdr:row>31</xdr:row>
      <xdr:rowOff>129150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7748EA-A4ED-E7E7-FC6B-33889238EC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570068</xdr:colOff>
      <xdr:row>44</xdr:row>
      <xdr:rowOff>42157</xdr:rowOff>
    </xdr:from>
    <xdr:to>
      <xdr:col>27</xdr:col>
      <xdr:colOff>495048</xdr:colOff>
      <xdr:row>68</xdr:row>
      <xdr:rowOff>99864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9CEDC7-659D-C917-B7B8-BBDAB40B2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5C71B-C07C-44B3-9E83-D378D74C6559}">
  <dimension ref="B1:S48"/>
  <sheetViews>
    <sheetView topLeftCell="A37" workbookViewId="0">
      <selection activeCell="U23" sqref="U23"/>
    </sheetView>
  </sheetViews>
  <sheetFormatPr baseColWidth="10" defaultColWidth="11.46484375" defaultRowHeight="14.25" x14ac:dyDescent="0.45"/>
  <cols>
    <col min="1" max="1" width="3" style="8" customWidth="1"/>
    <col min="2" max="2" width="5.33203125" style="8" customWidth="1"/>
    <col min="3" max="3" width="12.796875" style="10" customWidth="1"/>
    <col min="4" max="4" width="12.46484375" style="10" customWidth="1"/>
    <col min="5" max="5" width="11.46484375" style="10"/>
    <col min="6" max="6" width="16.1328125" style="10" customWidth="1"/>
    <col min="7" max="7" width="16.46484375" style="10" customWidth="1"/>
    <col min="8" max="8" width="14.46484375" style="10" customWidth="1"/>
    <col min="9" max="9" width="16" style="10" customWidth="1"/>
    <col min="10" max="10" width="12.6640625" style="10" customWidth="1"/>
    <col min="11" max="11" width="10.46484375" style="10" bestFit="1" customWidth="1"/>
    <col min="12" max="12" width="10.1328125" style="10" customWidth="1"/>
    <col min="13" max="13" width="10.46484375" style="10" bestFit="1" customWidth="1"/>
    <col min="14" max="14" width="10.1328125" style="10" bestFit="1" customWidth="1"/>
    <col min="15" max="15" width="10.6640625" style="10" bestFit="1" customWidth="1"/>
    <col min="16" max="16" width="11.46484375" style="10"/>
    <col min="17" max="16384" width="11.46484375" style="8"/>
  </cols>
  <sheetData>
    <row r="1" spans="2:19" ht="15.75" x14ac:dyDescent="0.5">
      <c r="B1" s="7"/>
    </row>
    <row r="2" spans="2:19" ht="15.75" x14ac:dyDescent="0.5">
      <c r="B2" s="158" t="s">
        <v>93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</row>
    <row r="3" spans="2:19" ht="47.25" x14ac:dyDescent="0.45">
      <c r="B3" s="57" t="s">
        <v>72</v>
      </c>
      <c r="C3" s="109" t="s">
        <v>62</v>
      </c>
      <c r="D3" s="109" t="s">
        <v>59</v>
      </c>
      <c r="E3" s="109" t="s">
        <v>60</v>
      </c>
      <c r="F3" s="109" t="s">
        <v>61</v>
      </c>
      <c r="G3" s="110" t="s">
        <v>94</v>
      </c>
      <c r="H3" s="111" t="s">
        <v>95</v>
      </c>
      <c r="I3" s="112" t="s">
        <v>96</v>
      </c>
      <c r="J3" s="113" t="s">
        <v>97</v>
      </c>
      <c r="K3" s="114" t="s">
        <v>75</v>
      </c>
      <c r="L3" s="109" t="s">
        <v>76</v>
      </c>
      <c r="M3" s="109" t="s">
        <v>77</v>
      </c>
      <c r="N3" s="109" t="s">
        <v>98</v>
      </c>
      <c r="O3" s="109" t="s">
        <v>99</v>
      </c>
      <c r="P3" s="109" t="s">
        <v>100</v>
      </c>
      <c r="Q3" s="115" t="s">
        <v>102</v>
      </c>
      <c r="R3" s="115" t="s">
        <v>101</v>
      </c>
    </row>
    <row r="4" spans="2:19" ht="15.75" x14ac:dyDescent="0.45">
      <c r="B4" s="59">
        <v>1</v>
      </c>
      <c r="C4" s="57">
        <v>0.3</v>
      </c>
      <c r="D4" s="116" t="s">
        <v>16</v>
      </c>
      <c r="E4" s="117" t="s">
        <v>67</v>
      </c>
      <c r="F4" s="117" t="s">
        <v>69</v>
      </c>
      <c r="G4" s="118"/>
      <c r="H4" s="119">
        <v>1</v>
      </c>
      <c r="I4" s="120"/>
      <c r="J4" s="121"/>
      <c r="K4" s="122">
        <v>28.353000000000002</v>
      </c>
      <c r="L4" s="123">
        <v>13.468999999999999</v>
      </c>
      <c r="M4" s="123">
        <v>1.9350000000000001</v>
      </c>
      <c r="N4" s="124">
        <v>0</v>
      </c>
      <c r="O4" s="124">
        <v>0</v>
      </c>
      <c r="P4" s="125">
        <v>0</v>
      </c>
      <c r="Q4" s="126">
        <v>10</v>
      </c>
      <c r="R4" s="126">
        <v>14</v>
      </c>
      <c r="S4" s="139">
        <f>K4/H4</f>
        <v>28.353000000000002</v>
      </c>
    </row>
    <row r="5" spans="2:19" x14ac:dyDescent="0.45">
      <c r="B5" s="59">
        <v>2</v>
      </c>
      <c r="C5" s="57">
        <v>0.3</v>
      </c>
      <c r="D5" s="117" t="s">
        <v>19</v>
      </c>
      <c r="E5" s="117" t="s">
        <v>67</v>
      </c>
      <c r="F5" s="117" t="s">
        <v>69</v>
      </c>
      <c r="G5" s="118"/>
      <c r="H5" s="119">
        <v>1</v>
      </c>
      <c r="I5" s="120"/>
      <c r="J5" s="121"/>
      <c r="K5" s="122">
        <v>28.356999999999999</v>
      </c>
      <c r="L5" s="123">
        <v>14.446999999999999</v>
      </c>
      <c r="M5" s="123">
        <v>2.2050000000000001</v>
      </c>
      <c r="N5" s="124">
        <v>0</v>
      </c>
      <c r="O5" s="124">
        <v>0</v>
      </c>
      <c r="P5" s="125">
        <v>0</v>
      </c>
      <c r="Q5" s="126">
        <v>8</v>
      </c>
      <c r="R5" s="126">
        <v>14</v>
      </c>
      <c r="S5" s="139">
        <f t="shared" ref="S5:S19" si="0">K5/H5</f>
        <v>28.356999999999999</v>
      </c>
    </row>
    <row r="6" spans="2:19" x14ac:dyDescent="0.45">
      <c r="B6" s="59">
        <v>3</v>
      </c>
      <c r="C6" s="57">
        <v>0.3</v>
      </c>
      <c r="D6" s="117" t="s">
        <v>19</v>
      </c>
      <c r="E6" s="117" t="s">
        <v>67</v>
      </c>
      <c r="F6" s="117" t="s">
        <v>71</v>
      </c>
      <c r="G6" s="118"/>
      <c r="H6" s="119">
        <v>1</v>
      </c>
      <c r="I6" s="120"/>
      <c r="J6" s="121"/>
      <c r="K6" s="122">
        <v>28.378</v>
      </c>
      <c r="L6" s="124">
        <v>19.564</v>
      </c>
      <c r="M6" s="123">
        <v>3.0209999999999999</v>
      </c>
      <c r="N6" s="124">
        <v>0</v>
      </c>
      <c r="O6" s="124">
        <v>0</v>
      </c>
      <c r="P6" s="125">
        <v>0</v>
      </c>
      <c r="Q6" s="126">
        <v>14</v>
      </c>
      <c r="R6" s="126">
        <v>19</v>
      </c>
      <c r="S6" s="139">
        <f t="shared" si="0"/>
        <v>28.378</v>
      </c>
    </row>
    <row r="7" spans="2:19" ht="15.75" x14ac:dyDescent="0.45">
      <c r="B7" s="59">
        <v>4</v>
      </c>
      <c r="C7" s="57">
        <v>0.3</v>
      </c>
      <c r="D7" s="116" t="s">
        <v>16</v>
      </c>
      <c r="E7" s="117" t="s">
        <v>67</v>
      </c>
      <c r="F7" s="117" t="s">
        <v>71</v>
      </c>
      <c r="G7" s="118"/>
      <c r="H7" s="119">
        <v>1</v>
      </c>
      <c r="I7" s="120"/>
      <c r="J7" s="121"/>
      <c r="K7" s="122">
        <v>28.372</v>
      </c>
      <c r="L7" s="124">
        <v>18.216000000000001</v>
      </c>
      <c r="M7" s="123">
        <v>1.996</v>
      </c>
      <c r="N7" s="124">
        <v>0</v>
      </c>
      <c r="O7" s="124">
        <v>0</v>
      </c>
      <c r="P7" s="125">
        <v>0</v>
      </c>
      <c r="Q7" s="126">
        <v>9</v>
      </c>
      <c r="R7" s="126">
        <v>12</v>
      </c>
      <c r="S7" s="139">
        <f t="shared" si="0"/>
        <v>28.372</v>
      </c>
    </row>
    <row r="8" spans="2:19" ht="15.75" x14ac:dyDescent="0.45">
      <c r="B8" s="59">
        <v>5</v>
      </c>
      <c r="C8" s="57">
        <v>0.1</v>
      </c>
      <c r="D8" s="116" t="s">
        <v>16</v>
      </c>
      <c r="E8" s="117" t="s">
        <v>67</v>
      </c>
      <c r="F8" s="117" t="s">
        <v>69</v>
      </c>
      <c r="G8" s="118"/>
      <c r="H8" s="119">
        <v>1</v>
      </c>
      <c r="I8" s="120"/>
      <c r="J8" s="121"/>
      <c r="K8" s="122">
        <v>28.364999999999998</v>
      </c>
      <c r="L8" s="123">
        <v>16.378</v>
      </c>
      <c r="M8" s="123">
        <v>2.266</v>
      </c>
      <c r="N8" s="124">
        <v>0</v>
      </c>
      <c r="O8" s="124">
        <v>0</v>
      </c>
      <c r="P8" s="125">
        <v>0</v>
      </c>
      <c r="Q8" s="126">
        <v>12</v>
      </c>
      <c r="R8" s="126">
        <v>16</v>
      </c>
      <c r="S8" s="139">
        <f t="shared" si="0"/>
        <v>28.364999999999998</v>
      </c>
    </row>
    <row r="9" spans="2:19" ht="15.75" x14ac:dyDescent="0.45">
      <c r="B9" s="59">
        <v>6</v>
      </c>
      <c r="C9" s="57">
        <v>0.1</v>
      </c>
      <c r="D9" s="116" t="s">
        <v>16</v>
      </c>
      <c r="E9" s="117" t="s">
        <v>67</v>
      </c>
      <c r="F9" s="117" t="s">
        <v>71</v>
      </c>
      <c r="G9" s="118"/>
      <c r="H9" s="119">
        <v>1</v>
      </c>
      <c r="I9" s="120"/>
      <c r="J9" s="121"/>
      <c r="K9" s="122">
        <v>28.385999999999999</v>
      </c>
      <c r="L9" s="123">
        <v>21.539000000000001</v>
      </c>
      <c r="M9" s="123">
        <v>2.411</v>
      </c>
      <c r="N9" s="124">
        <v>0</v>
      </c>
      <c r="O9" s="124">
        <v>0</v>
      </c>
      <c r="P9" s="125">
        <v>0</v>
      </c>
      <c r="Q9" s="126">
        <v>9</v>
      </c>
      <c r="R9" s="126">
        <v>15</v>
      </c>
      <c r="S9" s="139">
        <f t="shared" si="0"/>
        <v>28.385999999999999</v>
      </c>
    </row>
    <row r="10" spans="2:19" x14ac:dyDescent="0.45">
      <c r="B10" s="59">
        <v>7</v>
      </c>
      <c r="C10" s="57">
        <v>0.1</v>
      </c>
      <c r="D10" s="117" t="s">
        <v>19</v>
      </c>
      <c r="E10" s="117" t="s">
        <v>67</v>
      </c>
      <c r="F10" s="117" t="s">
        <v>69</v>
      </c>
      <c r="G10" s="118"/>
      <c r="H10" s="119">
        <v>1</v>
      </c>
      <c r="I10" s="120"/>
      <c r="J10" s="121"/>
      <c r="K10" s="122">
        <v>28.363</v>
      </c>
      <c r="L10" s="123">
        <v>15.897</v>
      </c>
      <c r="M10" s="123">
        <v>2.48</v>
      </c>
      <c r="N10" s="124">
        <v>0</v>
      </c>
      <c r="O10" s="124">
        <v>0</v>
      </c>
      <c r="P10" s="125">
        <v>0</v>
      </c>
      <c r="Q10" s="126">
        <v>10</v>
      </c>
      <c r="R10" s="126">
        <v>16</v>
      </c>
      <c r="S10" s="139">
        <f t="shared" si="0"/>
        <v>28.363</v>
      </c>
    </row>
    <row r="11" spans="2:19" x14ac:dyDescent="0.45">
      <c r="B11" s="59">
        <v>8</v>
      </c>
      <c r="C11" s="57">
        <v>0.1</v>
      </c>
      <c r="D11" s="117" t="s">
        <v>19</v>
      </c>
      <c r="E11" s="117" t="s">
        <v>67</v>
      </c>
      <c r="F11" s="117" t="s">
        <v>71</v>
      </c>
      <c r="G11" s="118"/>
      <c r="H11" s="119">
        <v>1</v>
      </c>
      <c r="I11" s="120"/>
      <c r="J11" s="121"/>
      <c r="K11" s="122">
        <v>28.387</v>
      </c>
      <c r="L11" s="123">
        <v>21.916</v>
      </c>
      <c r="M11" s="123">
        <v>2.9820000000000002</v>
      </c>
      <c r="N11" s="124">
        <v>0</v>
      </c>
      <c r="O11" s="124">
        <v>0</v>
      </c>
      <c r="P11" s="125">
        <v>0</v>
      </c>
      <c r="Q11" s="126">
        <v>11</v>
      </c>
      <c r="R11" s="126">
        <v>17</v>
      </c>
      <c r="S11" s="139">
        <f t="shared" si="0"/>
        <v>28.387</v>
      </c>
    </row>
    <row r="12" spans="2:19" ht="15.75" x14ac:dyDescent="0.45">
      <c r="B12" s="59">
        <v>9</v>
      </c>
      <c r="C12" s="57">
        <v>0.1</v>
      </c>
      <c r="D12" s="116" t="s">
        <v>16</v>
      </c>
      <c r="E12" s="117" t="s">
        <v>68</v>
      </c>
      <c r="F12" s="117" t="s">
        <v>69</v>
      </c>
      <c r="G12" s="118"/>
      <c r="H12" s="119">
        <v>2</v>
      </c>
      <c r="I12" s="120"/>
      <c r="J12" s="121"/>
      <c r="K12" s="122">
        <v>56.695999999999998</v>
      </c>
      <c r="L12" s="123">
        <v>12.0163252298644</v>
      </c>
      <c r="M12" s="123">
        <v>2.54</v>
      </c>
      <c r="N12" s="124">
        <v>0</v>
      </c>
      <c r="O12" s="124">
        <v>0</v>
      </c>
      <c r="P12" s="125">
        <v>0</v>
      </c>
      <c r="Q12" s="126">
        <v>31</v>
      </c>
      <c r="R12" s="126">
        <v>43</v>
      </c>
      <c r="S12" s="139">
        <f t="shared" si="0"/>
        <v>28.347999999999999</v>
      </c>
    </row>
    <row r="13" spans="2:19" ht="15.75" x14ac:dyDescent="0.45">
      <c r="B13" s="59">
        <v>10</v>
      </c>
      <c r="C13" s="57">
        <v>0.1</v>
      </c>
      <c r="D13" s="116" t="s">
        <v>16</v>
      </c>
      <c r="E13" s="117" t="s">
        <v>68</v>
      </c>
      <c r="F13" s="117" t="s">
        <v>71</v>
      </c>
      <c r="G13" s="118"/>
      <c r="H13" s="119">
        <v>2</v>
      </c>
      <c r="I13" s="120"/>
      <c r="J13" s="121"/>
      <c r="K13" s="122">
        <v>56.713999999999999</v>
      </c>
      <c r="L13" s="124">
        <v>14.349</v>
      </c>
      <c r="M13" s="123">
        <v>2.5219999999999998</v>
      </c>
      <c r="N13" s="124">
        <v>0</v>
      </c>
      <c r="O13" s="124">
        <v>0</v>
      </c>
      <c r="P13" s="125">
        <v>0</v>
      </c>
      <c r="Q13" s="126">
        <v>29</v>
      </c>
      <c r="R13" s="126">
        <v>40</v>
      </c>
      <c r="S13" s="139">
        <f t="shared" si="0"/>
        <v>28.356999999999999</v>
      </c>
    </row>
    <row r="14" spans="2:19" x14ac:dyDescent="0.45">
      <c r="B14" s="59">
        <v>11</v>
      </c>
      <c r="C14" s="57">
        <v>0.1</v>
      </c>
      <c r="D14" s="117" t="s">
        <v>19</v>
      </c>
      <c r="E14" s="117" t="s">
        <v>68</v>
      </c>
      <c r="F14" s="117" t="s">
        <v>69</v>
      </c>
      <c r="G14" s="118"/>
      <c r="H14" s="119">
        <v>2</v>
      </c>
      <c r="I14" s="120"/>
      <c r="J14" s="121"/>
      <c r="K14" s="122">
        <v>56.689</v>
      </c>
      <c r="L14" s="124">
        <v>11.164999999999999</v>
      </c>
      <c r="M14" s="123">
        <v>2.746</v>
      </c>
      <c r="N14" s="124">
        <v>0</v>
      </c>
      <c r="O14" s="124">
        <v>0</v>
      </c>
      <c r="P14" s="125">
        <v>0</v>
      </c>
      <c r="Q14" s="126">
        <v>27</v>
      </c>
      <c r="R14" s="126">
        <v>45</v>
      </c>
      <c r="S14" s="139">
        <f t="shared" si="0"/>
        <v>28.3445</v>
      </c>
    </row>
    <row r="15" spans="2:19" x14ac:dyDescent="0.45">
      <c r="B15" s="59">
        <v>12</v>
      </c>
      <c r="C15" s="57">
        <v>0.1</v>
      </c>
      <c r="D15" s="117" t="s">
        <v>19</v>
      </c>
      <c r="E15" s="117" t="s">
        <v>68</v>
      </c>
      <c r="F15" s="117" t="s">
        <v>71</v>
      </c>
      <c r="G15" s="118"/>
      <c r="H15" s="119">
        <v>2</v>
      </c>
      <c r="I15" s="120"/>
      <c r="J15" s="121"/>
      <c r="K15" s="122">
        <v>56.706000000000003</v>
      </c>
      <c r="L15" s="124">
        <v>13.273</v>
      </c>
      <c r="M15" s="123">
        <v>2.7919999999999998</v>
      </c>
      <c r="N15" s="124">
        <v>0</v>
      </c>
      <c r="O15" s="124">
        <v>0</v>
      </c>
      <c r="P15" s="125">
        <v>0</v>
      </c>
      <c r="Q15" s="126">
        <v>33</v>
      </c>
      <c r="R15" s="126">
        <v>42</v>
      </c>
      <c r="S15" s="139">
        <f t="shared" si="0"/>
        <v>28.353000000000002</v>
      </c>
    </row>
    <row r="16" spans="2:19" x14ac:dyDescent="0.45">
      <c r="B16" s="59">
        <v>13</v>
      </c>
      <c r="C16" s="57">
        <v>0.3</v>
      </c>
      <c r="D16" s="117" t="s">
        <v>19</v>
      </c>
      <c r="E16" s="117" t="s">
        <v>68</v>
      </c>
      <c r="F16" s="117" t="s">
        <v>69</v>
      </c>
      <c r="G16" s="118"/>
      <c r="H16" s="119">
        <v>2</v>
      </c>
      <c r="I16" s="120"/>
      <c r="J16" s="121"/>
      <c r="K16" s="122">
        <v>56.685000000000002</v>
      </c>
      <c r="L16" s="123">
        <v>10.641</v>
      </c>
      <c r="M16" s="123">
        <v>2.42</v>
      </c>
      <c r="N16" s="124">
        <v>0</v>
      </c>
      <c r="O16" s="124">
        <v>0</v>
      </c>
      <c r="P16" s="125">
        <v>0</v>
      </c>
      <c r="Q16" s="126">
        <v>27</v>
      </c>
      <c r="R16" s="126">
        <v>38</v>
      </c>
      <c r="S16" s="139">
        <f t="shared" si="0"/>
        <v>28.342500000000001</v>
      </c>
    </row>
    <row r="17" spans="2:19" x14ac:dyDescent="0.45">
      <c r="B17" s="59">
        <v>14</v>
      </c>
      <c r="C17" s="57">
        <v>0.3</v>
      </c>
      <c r="D17" s="117" t="s">
        <v>19</v>
      </c>
      <c r="E17" s="117" t="s">
        <v>68</v>
      </c>
      <c r="F17" s="117" t="s">
        <v>71</v>
      </c>
      <c r="G17" s="118"/>
      <c r="H17" s="119">
        <v>2</v>
      </c>
      <c r="I17" s="120"/>
      <c r="J17" s="121"/>
      <c r="K17" s="122">
        <v>56.725999999999999</v>
      </c>
      <c r="L17" s="124">
        <v>15.851000000000001</v>
      </c>
      <c r="M17" s="123">
        <v>2.9910000000000001</v>
      </c>
      <c r="N17" s="124">
        <v>0</v>
      </c>
      <c r="O17" s="124">
        <v>0</v>
      </c>
      <c r="P17" s="125">
        <v>0</v>
      </c>
      <c r="Q17" s="126">
        <v>30</v>
      </c>
      <c r="R17" s="126">
        <v>43</v>
      </c>
      <c r="S17" s="139">
        <f t="shared" si="0"/>
        <v>28.363</v>
      </c>
    </row>
    <row r="18" spans="2:19" ht="15.75" x14ac:dyDescent="0.45">
      <c r="B18" s="59">
        <v>15</v>
      </c>
      <c r="C18" s="57">
        <v>0.3</v>
      </c>
      <c r="D18" s="116" t="s">
        <v>16</v>
      </c>
      <c r="E18" s="117" t="s">
        <v>68</v>
      </c>
      <c r="F18" s="117" t="s">
        <v>69</v>
      </c>
      <c r="G18" s="118"/>
      <c r="H18" s="119">
        <v>2</v>
      </c>
      <c r="I18" s="120"/>
      <c r="J18" s="121"/>
      <c r="K18" s="122">
        <v>56.695999999999998</v>
      </c>
      <c r="L18" s="123">
        <v>12.045999999999999</v>
      </c>
      <c r="M18" s="123">
        <v>2.262</v>
      </c>
      <c r="N18" s="124">
        <v>0</v>
      </c>
      <c r="O18" s="124">
        <v>0</v>
      </c>
      <c r="P18" s="125">
        <v>0</v>
      </c>
      <c r="Q18" s="126">
        <v>25</v>
      </c>
      <c r="R18" s="126">
        <v>37</v>
      </c>
      <c r="S18" s="139">
        <f t="shared" si="0"/>
        <v>28.347999999999999</v>
      </c>
    </row>
    <row r="19" spans="2:19" ht="15.75" x14ac:dyDescent="0.45">
      <c r="B19" s="59">
        <v>16</v>
      </c>
      <c r="C19" s="57">
        <v>0.3</v>
      </c>
      <c r="D19" s="116" t="s">
        <v>16</v>
      </c>
      <c r="E19" s="117" t="s">
        <v>68</v>
      </c>
      <c r="F19" s="117" t="s">
        <v>71</v>
      </c>
      <c r="G19" s="118"/>
      <c r="H19" s="119">
        <v>2</v>
      </c>
      <c r="I19" s="120"/>
      <c r="J19" s="121"/>
      <c r="K19" s="122">
        <v>56.741999999999997</v>
      </c>
      <c r="L19" s="124">
        <v>17.832999999999998</v>
      </c>
      <c r="M19" s="123">
        <v>2.7890000000000001</v>
      </c>
      <c r="N19" s="124">
        <v>0</v>
      </c>
      <c r="O19" s="124">
        <v>0</v>
      </c>
      <c r="P19" s="125">
        <v>0</v>
      </c>
      <c r="Q19" s="126">
        <v>31</v>
      </c>
      <c r="R19" s="126">
        <v>42</v>
      </c>
      <c r="S19" s="139">
        <f t="shared" si="0"/>
        <v>28.370999999999999</v>
      </c>
    </row>
    <row r="20" spans="2:19" x14ac:dyDescent="0.45">
      <c r="K20" s="127">
        <f>AVERAGE(K4:K19)</f>
        <v>42.538437500000001</v>
      </c>
      <c r="L20" s="128">
        <f t="shared" ref="L20:P20" si="1">AVERAGE(L4:L19)</f>
        <v>15.537520326866524</v>
      </c>
      <c r="M20" s="128">
        <f t="shared" si="1"/>
        <v>2.5223749999999998</v>
      </c>
      <c r="N20" s="128">
        <f t="shared" si="1"/>
        <v>0</v>
      </c>
      <c r="O20" s="128">
        <f t="shared" si="1"/>
        <v>0</v>
      </c>
      <c r="P20" s="128">
        <f t="shared" si="1"/>
        <v>0</v>
      </c>
      <c r="Q20" s="128">
        <f t="shared" ref="Q20" si="2">AVERAGE(Q4:Q19)</f>
        <v>19.75</v>
      </c>
      <c r="R20" s="128">
        <f t="shared" ref="R20" si="3">AVERAGE(R4:R19)</f>
        <v>28.3125</v>
      </c>
      <c r="S20" s="139">
        <f>AVERAGE(S4:S19)</f>
        <v>28.361749999999994</v>
      </c>
    </row>
    <row r="21" spans="2:19" ht="15.75" x14ac:dyDescent="0.5">
      <c r="B21" s="7"/>
    </row>
    <row r="22" spans="2:19" ht="15.75" x14ac:dyDescent="0.5">
      <c r="B22" s="158" t="s">
        <v>103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</row>
    <row r="23" spans="2:19" ht="47.25" x14ac:dyDescent="0.45">
      <c r="B23" s="57" t="s">
        <v>72</v>
      </c>
      <c r="C23" s="109" t="s">
        <v>62</v>
      </c>
      <c r="D23" s="109" t="s">
        <v>59</v>
      </c>
      <c r="E23" s="109" t="s">
        <v>60</v>
      </c>
      <c r="F23" s="109" t="s">
        <v>61</v>
      </c>
      <c r="G23" s="110" t="s">
        <v>94</v>
      </c>
      <c r="H23" s="111" t="s">
        <v>95</v>
      </c>
      <c r="I23" s="112" t="s">
        <v>96</v>
      </c>
      <c r="J23" s="113" t="s">
        <v>97</v>
      </c>
      <c r="K23" s="114" t="s">
        <v>75</v>
      </c>
      <c r="L23" s="109" t="s">
        <v>76</v>
      </c>
      <c r="M23" s="109" t="s">
        <v>77</v>
      </c>
      <c r="N23" s="109" t="s">
        <v>98</v>
      </c>
      <c r="O23" s="109" t="s">
        <v>99</v>
      </c>
      <c r="P23" s="109" t="s">
        <v>100</v>
      </c>
      <c r="Q23" s="115" t="s">
        <v>102</v>
      </c>
      <c r="R23" s="115" t="s">
        <v>101</v>
      </c>
    </row>
    <row r="24" spans="2:19" x14ac:dyDescent="0.45">
      <c r="B24" s="59">
        <v>17</v>
      </c>
      <c r="C24" s="99">
        <v>0.1</v>
      </c>
      <c r="D24" s="100" t="s">
        <v>19</v>
      </c>
      <c r="E24" s="100" t="s">
        <v>67</v>
      </c>
      <c r="F24" s="100" t="s">
        <v>69</v>
      </c>
      <c r="G24" s="101"/>
      <c r="H24" s="102">
        <v>2</v>
      </c>
      <c r="I24" s="103"/>
      <c r="J24" s="104"/>
      <c r="K24" s="105">
        <v>56.756</v>
      </c>
      <c r="L24" s="106">
        <v>19.593</v>
      </c>
      <c r="M24" s="107">
        <v>3.831</v>
      </c>
      <c r="N24" s="107">
        <v>0</v>
      </c>
      <c r="O24" s="107">
        <v>0</v>
      </c>
      <c r="P24" s="108">
        <v>0</v>
      </c>
      <c r="Q24" s="98">
        <v>32</v>
      </c>
      <c r="R24" s="98">
        <v>57</v>
      </c>
      <c r="S24" s="139">
        <f>K24/SUM(G24:H24)</f>
        <v>28.378</v>
      </c>
    </row>
    <row r="25" spans="2:19" x14ac:dyDescent="0.45">
      <c r="B25" s="59">
        <v>18</v>
      </c>
      <c r="C25" s="1">
        <v>0.1</v>
      </c>
      <c r="D25" s="3" t="s">
        <v>19</v>
      </c>
      <c r="E25" s="3" t="s">
        <v>67</v>
      </c>
      <c r="F25" s="3" t="s">
        <v>71</v>
      </c>
      <c r="G25" s="4">
        <v>1</v>
      </c>
      <c r="H25" s="22">
        <v>1</v>
      </c>
      <c r="I25" s="11"/>
      <c r="J25" s="12"/>
      <c r="K25" s="6">
        <v>50.954999999999998</v>
      </c>
      <c r="L25" s="15">
        <v>22.254000000000001</v>
      </c>
      <c r="M25" s="15">
        <v>7.3120000000000003</v>
      </c>
      <c r="N25" s="15">
        <v>0</v>
      </c>
      <c r="O25" s="15">
        <v>0</v>
      </c>
      <c r="P25" s="24">
        <v>0.08</v>
      </c>
      <c r="Q25" s="40">
        <v>29</v>
      </c>
      <c r="R25" s="40">
        <v>50</v>
      </c>
      <c r="S25" s="139">
        <f t="shared" ref="S25:S39" si="4">K25/SUM(G25:H25)</f>
        <v>25.477499999999999</v>
      </c>
    </row>
    <row r="26" spans="2:19" ht="15.75" x14ac:dyDescent="0.45">
      <c r="B26" s="59">
        <v>19</v>
      </c>
      <c r="C26" s="1">
        <v>0.1</v>
      </c>
      <c r="D26" s="2" t="s">
        <v>16</v>
      </c>
      <c r="E26" s="3" t="s">
        <v>67</v>
      </c>
      <c r="F26" s="3" t="s">
        <v>69</v>
      </c>
      <c r="G26" s="4">
        <v>1</v>
      </c>
      <c r="H26" s="22">
        <v>1</v>
      </c>
      <c r="I26" s="11"/>
      <c r="J26" s="12"/>
      <c r="K26" s="6">
        <v>50.933</v>
      </c>
      <c r="L26" s="15">
        <v>17.940999999999999</v>
      </c>
      <c r="M26" s="15">
        <v>6.5540000000000003</v>
      </c>
      <c r="N26" s="15">
        <v>0</v>
      </c>
      <c r="O26" s="15">
        <v>0</v>
      </c>
      <c r="P26" s="24">
        <v>0.06</v>
      </c>
      <c r="Q26" s="40">
        <v>30</v>
      </c>
      <c r="R26" s="40">
        <v>54</v>
      </c>
      <c r="S26" s="139">
        <f t="shared" si="4"/>
        <v>25.4665</v>
      </c>
    </row>
    <row r="27" spans="2:19" ht="15.75" x14ac:dyDescent="0.45">
      <c r="B27" s="59">
        <v>20</v>
      </c>
      <c r="C27" s="1">
        <v>0.1</v>
      </c>
      <c r="D27" s="2" t="s">
        <v>16</v>
      </c>
      <c r="E27" s="3" t="s">
        <v>67</v>
      </c>
      <c r="F27" s="3" t="s">
        <v>71</v>
      </c>
      <c r="G27" s="4"/>
      <c r="H27" s="22">
        <v>2</v>
      </c>
      <c r="I27" s="11"/>
      <c r="J27" s="12"/>
      <c r="K27" s="6">
        <v>56.798000000000002</v>
      </c>
      <c r="L27" s="15">
        <v>24.869</v>
      </c>
      <c r="M27" s="15">
        <v>3.82</v>
      </c>
      <c r="N27" s="15">
        <v>0</v>
      </c>
      <c r="O27" s="15">
        <v>0</v>
      </c>
      <c r="P27" s="24">
        <v>0</v>
      </c>
      <c r="Q27" s="40">
        <v>34</v>
      </c>
      <c r="R27" s="40">
        <v>58</v>
      </c>
      <c r="S27" s="139">
        <f t="shared" si="4"/>
        <v>28.399000000000001</v>
      </c>
    </row>
    <row r="28" spans="2:19" x14ac:dyDescent="0.45">
      <c r="B28" s="59">
        <v>21</v>
      </c>
      <c r="C28" s="1">
        <v>0.3</v>
      </c>
      <c r="D28" s="3" t="s">
        <v>19</v>
      </c>
      <c r="E28" s="3" t="s">
        <v>67</v>
      </c>
      <c r="F28" s="3" t="s">
        <v>69</v>
      </c>
      <c r="G28" s="4">
        <v>1</v>
      </c>
      <c r="H28" s="22">
        <v>1</v>
      </c>
      <c r="I28" s="11"/>
      <c r="J28" s="12"/>
      <c r="K28" s="6">
        <v>50.927999999999997</v>
      </c>
      <c r="L28" s="15">
        <v>16.981000000000002</v>
      </c>
      <c r="M28" s="15">
        <v>6.5869999999999997</v>
      </c>
      <c r="N28" s="15">
        <v>0</v>
      </c>
      <c r="O28" s="15">
        <v>0</v>
      </c>
      <c r="P28" s="24">
        <v>0.14000000000000001</v>
      </c>
      <c r="Q28" s="40">
        <v>30</v>
      </c>
      <c r="R28" s="40">
        <v>50</v>
      </c>
      <c r="S28" s="139">
        <f t="shared" si="4"/>
        <v>25.463999999999999</v>
      </c>
    </row>
    <row r="29" spans="2:19" x14ac:dyDescent="0.45">
      <c r="B29" s="59">
        <v>22</v>
      </c>
      <c r="C29" s="1">
        <v>0.3</v>
      </c>
      <c r="D29" s="3" t="s">
        <v>19</v>
      </c>
      <c r="E29" s="3" t="s">
        <v>67</v>
      </c>
      <c r="F29" s="3" t="s">
        <v>71</v>
      </c>
      <c r="G29" s="4">
        <v>1</v>
      </c>
      <c r="H29" s="22">
        <v>1</v>
      </c>
      <c r="I29" s="11"/>
      <c r="J29" s="12"/>
      <c r="K29" s="6">
        <v>50.965000000000003</v>
      </c>
      <c r="L29" s="15">
        <v>24.372</v>
      </c>
      <c r="M29" s="15">
        <v>6.8339999999999996</v>
      </c>
      <c r="N29" s="15">
        <v>0</v>
      </c>
      <c r="O29" s="15">
        <v>0</v>
      </c>
      <c r="P29" s="24">
        <v>0.18</v>
      </c>
      <c r="Q29" s="40">
        <v>25</v>
      </c>
      <c r="R29" s="40">
        <v>43</v>
      </c>
      <c r="S29" s="139">
        <f t="shared" si="4"/>
        <v>25.482500000000002</v>
      </c>
    </row>
    <row r="30" spans="2:19" ht="15.75" x14ac:dyDescent="0.45">
      <c r="B30" s="59">
        <v>23</v>
      </c>
      <c r="C30" s="1">
        <v>0.3</v>
      </c>
      <c r="D30" s="2" t="s">
        <v>16</v>
      </c>
      <c r="E30" s="3" t="s">
        <v>67</v>
      </c>
      <c r="F30" s="3" t="s">
        <v>69</v>
      </c>
      <c r="G30" s="4">
        <v>1</v>
      </c>
      <c r="H30" s="22">
        <v>1</v>
      </c>
      <c r="I30" s="11"/>
      <c r="J30" s="12"/>
      <c r="K30" s="6">
        <v>50.929000000000002</v>
      </c>
      <c r="L30" s="15">
        <v>17.102</v>
      </c>
      <c r="M30" s="15">
        <v>5.9050000000000002</v>
      </c>
      <c r="N30" s="15">
        <v>0</v>
      </c>
      <c r="O30" s="15">
        <v>0</v>
      </c>
      <c r="P30" s="24">
        <v>0.23</v>
      </c>
      <c r="Q30" s="40">
        <v>29</v>
      </c>
      <c r="R30" s="40">
        <v>48</v>
      </c>
      <c r="S30" s="139">
        <f t="shared" si="4"/>
        <v>25.464500000000001</v>
      </c>
    </row>
    <row r="31" spans="2:19" ht="15.75" x14ac:dyDescent="0.45">
      <c r="B31" s="59">
        <v>24</v>
      </c>
      <c r="C31" s="1">
        <v>0.3</v>
      </c>
      <c r="D31" s="2" t="s">
        <v>16</v>
      </c>
      <c r="E31" s="3" t="s">
        <v>67</v>
      </c>
      <c r="F31" s="3" t="s">
        <v>71</v>
      </c>
      <c r="G31" s="4">
        <v>1</v>
      </c>
      <c r="H31" s="22">
        <v>1</v>
      </c>
      <c r="I31" s="11"/>
      <c r="J31" s="12"/>
      <c r="K31" s="6">
        <v>50.942999999999998</v>
      </c>
      <c r="L31" s="15">
        <v>19.876000000000001</v>
      </c>
      <c r="M31" s="15">
        <v>6.2510000000000003</v>
      </c>
      <c r="N31" s="15">
        <v>0</v>
      </c>
      <c r="O31" s="15">
        <v>0</v>
      </c>
      <c r="P31" s="24">
        <v>0.21</v>
      </c>
      <c r="Q31" s="40">
        <v>28</v>
      </c>
      <c r="R31" s="40">
        <v>49</v>
      </c>
      <c r="S31" s="139">
        <f t="shared" si="4"/>
        <v>25.471499999999999</v>
      </c>
    </row>
    <row r="32" spans="2:19" x14ac:dyDescent="0.45">
      <c r="B32" s="59">
        <v>25</v>
      </c>
      <c r="C32" s="1">
        <v>0.1</v>
      </c>
      <c r="D32" s="3" t="s">
        <v>19</v>
      </c>
      <c r="E32" s="3" t="s">
        <v>68</v>
      </c>
      <c r="F32" s="3" t="s">
        <v>69</v>
      </c>
      <c r="G32" s="4"/>
      <c r="H32" s="22">
        <v>3</v>
      </c>
      <c r="I32" s="11"/>
      <c r="J32" s="12"/>
      <c r="K32" s="6">
        <v>85.09</v>
      </c>
      <c r="L32" s="15">
        <v>15.858000000000001</v>
      </c>
      <c r="M32" s="15">
        <v>4.3860000000000001</v>
      </c>
      <c r="N32" s="15">
        <v>0</v>
      </c>
      <c r="O32" s="15">
        <v>0</v>
      </c>
      <c r="P32" s="24">
        <v>0</v>
      </c>
      <c r="Q32" s="40">
        <v>61</v>
      </c>
      <c r="R32" s="40">
        <v>113</v>
      </c>
      <c r="S32" s="139">
        <f t="shared" si="4"/>
        <v>28.363333333333333</v>
      </c>
    </row>
    <row r="33" spans="2:19" x14ac:dyDescent="0.45">
      <c r="B33" s="59">
        <v>26</v>
      </c>
      <c r="C33" s="1">
        <v>0.1</v>
      </c>
      <c r="D33" s="3" t="s">
        <v>19</v>
      </c>
      <c r="E33" s="3" t="s">
        <v>68</v>
      </c>
      <c r="F33" s="3" t="s">
        <v>71</v>
      </c>
      <c r="G33" s="4"/>
      <c r="H33" s="22">
        <v>3</v>
      </c>
      <c r="I33" s="11"/>
      <c r="J33" s="12"/>
      <c r="K33" s="6">
        <v>85.108999999999995</v>
      </c>
      <c r="L33" s="15">
        <v>17.462</v>
      </c>
      <c r="M33" s="15">
        <v>4.1719999999999997</v>
      </c>
      <c r="N33" s="15">
        <v>0</v>
      </c>
      <c r="O33" s="15">
        <v>0</v>
      </c>
      <c r="P33" s="24">
        <v>0</v>
      </c>
      <c r="Q33" s="40">
        <v>56</v>
      </c>
      <c r="R33" s="40">
        <v>102</v>
      </c>
      <c r="S33" s="139">
        <f t="shared" si="4"/>
        <v>28.369666666666664</v>
      </c>
    </row>
    <row r="34" spans="2:19" ht="15.75" x14ac:dyDescent="0.45">
      <c r="B34" s="59">
        <v>27</v>
      </c>
      <c r="C34" s="1">
        <v>0.1</v>
      </c>
      <c r="D34" s="2" t="s">
        <v>16</v>
      </c>
      <c r="E34" s="3" t="s">
        <v>68</v>
      </c>
      <c r="F34" s="3" t="s">
        <v>69</v>
      </c>
      <c r="G34" s="4"/>
      <c r="H34" s="22">
        <v>3</v>
      </c>
      <c r="I34" s="11"/>
      <c r="J34" s="12"/>
      <c r="K34" s="6">
        <v>85.070999999999998</v>
      </c>
      <c r="L34" s="15">
        <v>14.33</v>
      </c>
      <c r="M34" s="15">
        <v>3.8450000000000002</v>
      </c>
      <c r="N34" s="15">
        <v>0</v>
      </c>
      <c r="O34" s="15">
        <v>0</v>
      </c>
      <c r="P34" s="24">
        <v>0</v>
      </c>
      <c r="Q34" s="40">
        <v>59</v>
      </c>
      <c r="R34" s="40">
        <v>106</v>
      </c>
      <c r="S34" s="139">
        <f t="shared" si="4"/>
        <v>28.356999999999999</v>
      </c>
    </row>
    <row r="35" spans="2:19" ht="15.75" x14ac:dyDescent="0.45">
      <c r="B35" s="59">
        <v>28</v>
      </c>
      <c r="C35" s="1">
        <v>0.1</v>
      </c>
      <c r="D35" s="2" t="s">
        <v>16</v>
      </c>
      <c r="E35" s="3" t="s">
        <v>68</v>
      </c>
      <c r="F35" s="3" t="s">
        <v>71</v>
      </c>
      <c r="G35" s="4"/>
      <c r="H35" s="22">
        <v>3</v>
      </c>
      <c r="I35" s="11"/>
      <c r="J35" s="12"/>
      <c r="K35" s="6">
        <v>85.117999999999995</v>
      </c>
      <c r="L35" s="15">
        <v>18.206</v>
      </c>
      <c r="M35" s="15">
        <v>4.1529999999999996</v>
      </c>
      <c r="N35" s="15">
        <v>0</v>
      </c>
      <c r="O35" s="15">
        <v>0</v>
      </c>
      <c r="P35" s="24">
        <v>0</v>
      </c>
      <c r="Q35" s="40">
        <v>60</v>
      </c>
      <c r="R35" s="40">
        <v>110</v>
      </c>
      <c r="S35" s="139">
        <f t="shared" si="4"/>
        <v>28.372666666666664</v>
      </c>
    </row>
    <row r="36" spans="2:19" x14ac:dyDescent="0.45">
      <c r="B36" s="59">
        <v>29</v>
      </c>
      <c r="C36" s="1">
        <v>0.3</v>
      </c>
      <c r="D36" s="3" t="s">
        <v>19</v>
      </c>
      <c r="E36" s="3" t="s">
        <v>68</v>
      </c>
      <c r="F36" s="3" t="s">
        <v>69</v>
      </c>
      <c r="G36" s="4"/>
      <c r="H36" s="22">
        <v>3</v>
      </c>
      <c r="I36" s="11"/>
      <c r="J36" s="12"/>
      <c r="K36" s="6">
        <v>85.064999999999998</v>
      </c>
      <c r="L36" s="15">
        <v>13.760999999999999</v>
      </c>
      <c r="M36" s="15">
        <v>4.2089999999999996</v>
      </c>
      <c r="N36" s="15">
        <v>0</v>
      </c>
      <c r="O36" s="15">
        <v>0</v>
      </c>
      <c r="P36" s="24">
        <v>0</v>
      </c>
      <c r="Q36" s="40">
        <v>58</v>
      </c>
      <c r="R36" s="40">
        <v>112</v>
      </c>
      <c r="S36" s="139">
        <f t="shared" si="4"/>
        <v>28.355</v>
      </c>
    </row>
    <row r="37" spans="2:19" x14ac:dyDescent="0.45">
      <c r="B37" s="59">
        <v>30</v>
      </c>
      <c r="C37" s="1">
        <v>0.3</v>
      </c>
      <c r="D37" s="3" t="s">
        <v>19</v>
      </c>
      <c r="E37" s="3" t="s">
        <v>68</v>
      </c>
      <c r="F37" s="3" t="s">
        <v>71</v>
      </c>
      <c r="G37" s="4"/>
      <c r="H37" s="22">
        <v>3</v>
      </c>
      <c r="I37" s="11"/>
      <c r="J37" s="12"/>
      <c r="K37" s="6">
        <v>85.102999999999994</v>
      </c>
      <c r="L37" s="15">
        <v>16.968</v>
      </c>
      <c r="M37" s="15">
        <v>4.6360000000000001</v>
      </c>
      <c r="N37" s="15">
        <v>0</v>
      </c>
      <c r="O37" s="15">
        <v>0</v>
      </c>
      <c r="P37" s="24">
        <v>0</v>
      </c>
      <c r="Q37" s="40">
        <v>64</v>
      </c>
      <c r="R37" s="40">
        <v>119</v>
      </c>
      <c r="S37" s="139">
        <f t="shared" si="4"/>
        <v>28.367666666666665</v>
      </c>
    </row>
    <row r="38" spans="2:19" ht="15.75" x14ac:dyDescent="0.45">
      <c r="B38" s="59">
        <v>31</v>
      </c>
      <c r="C38" s="1">
        <v>0.3</v>
      </c>
      <c r="D38" s="2" t="s">
        <v>16</v>
      </c>
      <c r="E38" s="3" t="s">
        <v>68</v>
      </c>
      <c r="F38" s="3" t="s">
        <v>69</v>
      </c>
      <c r="G38" s="4"/>
      <c r="H38" s="22">
        <v>3</v>
      </c>
      <c r="I38" s="11"/>
      <c r="J38" s="12"/>
      <c r="K38" s="6">
        <v>85.082999999999998</v>
      </c>
      <c r="L38" s="15">
        <v>15.292999999999999</v>
      </c>
      <c r="M38" s="15">
        <v>4.2320000000000002</v>
      </c>
      <c r="N38" s="15">
        <v>0</v>
      </c>
      <c r="O38" s="15">
        <v>0</v>
      </c>
      <c r="P38" s="24">
        <v>0</v>
      </c>
      <c r="Q38" s="40">
        <v>61</v>
      </c>
      <c r="R38" s="40">
        <v>118</v>
      </c>
      <c r="S38" s="139">
        <f t="shared" si="4"/>
        <v>28.361000000000001</v>
      </c>
    </row>
    <row r="39" spans="2:19" ht="15.75" x14ac:dyDescent="0.45">
      <c r="B39" s="59">
        <v>32</v>
      </c>
      <c r="C39" s="1">
        <v>0.3</v>
      </c>
      <c r="D39" s="2" t="s">
        <v>16</v>
      </c>
      <c r="E39" s="3" t="s">
        <v>68</v>
      </c>
      <c r="F39" s="3" t="s">
        <v>71</v>
      </c>
      <c r="G39" s="4"/>
      <c r="H39" s="22">
        <v>3</v>
      </c>
      <c r="I39" s="11"/>
      <c r="J39" s="12"/>
      <c r="K39" s="6">
        <v>85.126999999999995</v>
      </c>
      <c r="L39" s="15">
        <v>18.96</v>
      </c>
      <c r="M39" s="15">
        <v>4.2359999999999998</v>
      </c>
      <c r="N39" s="15">
        <v>0</v>
      </c>
      <c r="O39" s="15">
        <v>0</v>
      </c>
      <c r="P39" s="24">
        <v>0</v>
      </c>
      <c r="Q39" s="40">
        <v>57</v>
      </c>
      <c r="R39" s="40">
        <v>112</v>
      </c>
      <c r="S39" s="139">
        <f t="shared" si="4"/>
        <v>28.375666666666664</v>
      </c>
    </row>
    <row r="40" spans="2:19" x14ac:dyDescent="0.45">
      <c r="K40" s="53">
        <f>AVERAGE(K24:K39)</f>
        <v>68.748312499999997</v>
      </c>
      <c r="L40" s="54">
        <f t="shared" ref="L40:R40" si="5">AVERAGE(L24:L39)</f>
        <v>18.364124999999998</v>
      </c>
      <c r="M40" s="54">
        <f t="shared" si="5"/>
        <v>5.0601874999999996</v>
      </c>
      <c r="N40" s="54">
        <f t="shared" si="5"/>
        <v>0</v>
      </c>
      <c r="O40" s="54">
        <f t="shared" si="5"/>
        <v>0</v>
      </c>
      <c r="P40" s="54">
        <f t="shared" si="5"/>
        <v>5.6250000000000001E-2</v>
      </c>
      <c r="Q40" s="54">
        <f t="shared" si="5"/>
        <v>44.5625</v>
      </c>
      <c r="R40" s="54">
        <f t="shared" si="5"/>
        <v>81.3125</v>
      </c>
      <c r="S40" s="139">
        <f>AVERAGE(S24:S39)</f>
        <v>27.282843749999998</v>
      </c>
    </row>
    <row r="46" spans="2:19" ht="31.5" x14ac:dyDescent="0.45">
      <c r="C46" s="55" t="s">
        <v>62</v>
      </c>
      <c r="D46" s="55" t="s">
        <v>58</v>
      </c>
      <c r="E46" s="55" t="s">
        <v>59</v>
      </c>
      <c r="F46" s="55" t="s">
        <v>60</v>
      </c>
      <c r="G46" s="55" t="s">
        <v>61</v>
      </c>
    </row>
    <row r="47" spans="2:19" x14ac:dyDescent="0.45">
      <c r="B47" s="56" t="s">
        <v>63</v>
      </c>
      <c r="C47" s="24">
        <v>0.1</v>
      </c>
      <c r="D47" s="15" t="s">
        <v>65</v>
      </c>
      <c r="E47" s="15" t="s">
        <v>19</v>
      </c>
      <c r="F47" s="15" t="s">
        <v>67</v>
      </c>
      <c r="G47" s="15" t="s">
        <v>69</v>
      </c>
    </row>
    <row r="48" spans="2:19" x14ac:dyDescent="0.45">
      <c r="B48" s="56" t="s">
        <v>64</v>
      </c>
      <c r="C48" s="24">
        <v>0.3</v>
      </c>
      <c r="D48" s="15" t="s">
        <v>66</v>
      </c>
      <c r="E48" s="15" t="s">
        <v>16</v>
      </c>
      <c r="F48" s="15" t="s">
        <v>68</v>
      </c>
      <c r="G48" s="15" t="s">
        <v>70</v>
      </c>
    </row>
  </sheetData>
  <mergeCells count="2">
    <mergeCell ref="B2:R2"/>
    <mergeCell ref="B22:R2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2478E-DA65-42B1-8C8D-5A96481BF753}">
  <dimension ref="B2:Q40"/>
  <sheetViews>
    <sheetView zoomScale="89" workbookViewId="0">
      <selection activeCell="P24" sqref="P24"/>
    </sheetView>
  </sheetViews>
  <sheetFormatPr baseColWidth="10" defaultRowHeight="14.25" x14ac:dyDescent="0.45"/>
  <cols>
    <col min="2" max="5" width="10.796875" style="17"/>
    <col min="6" max="6" width="16.46484375" style="17" customWidth="1"/>
    <col min="7" max="7" width="13.46484375" style="17" customWidth="1"/>
    <col min="8" max="8" width="10.796875" style="17"/>
    <col min="9" max="9" width="15" style="17" customWidth="1"/>
    <col min="10" max="10" width="14.1328125" style="17" customWidth="1"/>
    <col min="16" max="16" width="10.796875" style="39"/>
    <col min="17" max="17" width="13.33203125" style="39" customWidth="1"/>
  </cols>
  <sheetData>
    <row r="2" spans="2:17" ht="15.75" x14ac:dyDescent="0.5">
      <c r="B2" s="9" t="s">
        <v>0</v>
      </c>
      <c r="C2" s="10"/>
      <c r="D2" s="10"/>
      <c r="E2" s="10"/>
      <c r="F2" s="10"/>
      <c r="G2" s="10"/>
      <c r="H2" s="10"/>
      <c r="I2" s="10"/>
      <c r="J2" s="10"/>
    </row>
    <row r="3" spans="2:17" ht="37.049999999999997" customHeight="1" x14ac:dyDescent="0.45">
      <c r="B3" s="18" t="s">
        <v>1</v>
      </c>
      <c r="C3" s="18" t="s">
        <v>2</v>
      </c>
      <c r="D3" s="18" t="s">
        <v>3</v>
      </c>
      <c r="E3" s="18" t="s">
        <v>4</v>
      </c>
      <c r="F3" s="19" t="s">
        <v>7</v>
      </c>
      <c r="G3" s="20" t="s">
        <v>8</v>
      </c>
      <c r="H3" s="21" t="s">
        <v>9</v>
      </c>
      <c r="I3" s="18" t="s">
        <v>25</v>
      </c>
      <c r="J3" s="18" t="s">
        <v>26</v>
      </c>
      <c r="L3" s="18" t="s">
        <v>32</v>
      </c>
      <c r="M3" s="18" t="s">
        <v>33</v>
      </c>
      <c r="P3" s="129"/>
      <c r="Q3" s="129"/>
    </row>
    <row r="4" spans="2:17" ht="15.75" x14ac:dyDescent="0.45">
      <c r="B4" s="1">
        <v>0.3</v>
      </c>
      <c r="C4" s="2" t="s">
        <v>16</v>
      </c>
      <c r="D4" s="3" t="s">
        <v>17</v>
      </c>
      <c r="E4" s="3" t="s">
        <v>18</v>
      </c>
      <c r="F4" s="11"/>
      <c r="G4" s="12">
        <v>1</v>
      </c>
      <c r="H4" s="6">
        <v>50.484000000000002</v>
      </c>
      <c r="I4" s="13">
        <v>16.919</v>
      </c>
      <c r="J4" s="14">
        <v>4.5350000000000001</v>
      </c>
      <c r="L4" s="5">
        <v>28.353000000000002</v>
      </c>
      <c r="M4" s="27">
        <f t="shared" ref="M4:M19" si="0">(H4-L4)/H4</f>
        <v>0.43837651533159022</v>
      </c>
      <c r="Q4" s="130"/>
    </row>
    <row r="5" spans="2:17" x14ac:dyDescent="0.45">
      <c r="B5" s="1">
        <v>0.3</v>
      </c>
      <c r="C5" s="3" t="s">
        <v>19</v>
      </c>
      <c r="D5" s="3" t="s">
        <v>17</v>
      </c>
      <c r="E5" s="3" t="s">
        <v>18</v>
      </c>
      <c r="F5" s="11"/>
      <c r="G5" s="12">
        <v>1</v>
      </c>
      <c r="H5" s="6">
        <v>50.701999999999998</v>
      </c>
      <c r="I5" s="13">
        <v>18.265999999999998</v>
      </c>
      <c r="J5" s="14">
        <v>4.4249999999999998</v>
      </c>
      <c r="L5" s="5">
        <v>28.356999999999999</v>
      </c>
      <c r="M5" s="27">
        <f t="shared" si="0"/>
        <v>0.44071239793302036</v>
      </c>
      <c r="Q5" s="130"/>
    </row>
    <row r="6" spans="2:17" x14ac:dyDescent="0.45">
      <c r="B6" s="1">
        <v>0.3</v>
      </c>
      <c r="C6" s="3" t="s">
        <v>19</v>
      </c>
      <c r="D6" s="3" t="s">
        <v>17</v>
      </c>
      <c r="E6" s="3" t="s">
        <v>20</v>
      </c>
      <c r="F6" s="11"/>
      <c r="G6" s="12">
        <v>1</v>
      </c>
      <c r="H6" s="6">
        <v>52.088999999999999</v>
      </c>
      <c r="I6" s="13">
        <v>21.193000000000001</v>
      </c>
      <c r="J6" s="14">
        <v>6.7039999999999997</v>
      </c>
      <c r="L6" s="5">
        <v>28.378</v>
      </c>
      <c r="M6" s="27">
        <f t="shared" si="0"/>
        <v>0.45520167405786249</v>
      </c>
      <c r="Q6" s="130"/>
    </row>
    <row r="7" spans="2:17" ht="15.75" x14ac:dyDescent="0.45">
      <c r="B7" s="1">
        <v>0.3</v>
      </c>
      <c r="C7" s="2" t="s">
        <v>16</v>
      </c>
      <c r="D7" s="3" t="s">
        <v>17</v>
      </c>
      <c r="E7" s="3" t="s">
        <v>20</v>
      </c>
      <c r="F7" s="11"/>
      <c r="G7" s="12">
        <v>1</v>
      </c>
      <c r="H7" s="6">
        <v>51.542999999999999</v>
      </c>
      <c r="I7" s="13">
        <v>22.172999999999998</v>
      </c>
      <c r="J7" s="14">
        <v>4.306</v>
      </c>
      <c r="L7" s="5">
        <v>28.372</v>
      </c>
      <c r="M7" s="27">
        <f t="shared" si="0"/>
        <v>0.44954698019129657</v>
      </c>
      <c r="Q7" s="130"/>
    </row>
    <row r="8" spans="2:17" ht="15.75" x14ac:dyDescent="0.45">
      <c r="B8" s="1">
        <v>0.1</v>
      </c>
      <c r="C8" s="2" t="s">
        <v>16</v>
      </c>
      <c r="D8" s="3" t="s">
        <v>17</v>
      </c>
      <c r="E8" s="3" t="s">
        <v>18</v>
      </c>
      <c r="F8" s="11"/>
      <c r="G8" s="12">
        <v>1</v>
      </c>
      <c r="H8" s="6">
        <v>51.133000000000003</v>
      </c>
      <c r="I8" s="13">
        <v>19.166</v>
      </c>
      <c r="J8" s="14">
        <v>5.3460000000000001</v>
      </c>
      <c r="L8" s="5">
        <v>28.364999999999998</v>
      </c>
      <c r="M8" s="27">
        <f t="shared" si="0"/>
        <v>0.44527017777169348</v>
      </c>
      <c r="Q8" s="130"/>
    </row>
    <row r="9" spans="2:17" ht="15.75" x14ac:dyDescent="0.45">
      <c r="B9" s="1">
        <v>0.1</v>
      </c>
      <c r="C9" s="2" t="s">
        <v>16</v>
      </c>
      <c r="D9" s="3" t="s">
        <v>17</v>
      </c>
      <c r="E9" s="3" t="s">
        <v>20</v>
      </c>
      <c r="F9" s="11"/>
      <c r="G9" s="12">
        <v>1</v>
      </c>
      <c r="H9" s="6">
        <v>52.73</v>
      </c>
      <c r="I9" s="13">
        <v>23.646999999999998</v>
      </c>
      <c r="J9" s="14">
        <v>4.9710000000000001</v>
      </c>
      <c r="L9" s="5">
        <v>28.385999999999999</v>
      </c>
      <c r="M9" s="27">
        <f t="shared" si="0"/>
        <v>0.46167267210316704</v>
      </c>
      <c r="Q9" s="130"/>
    </row>
    <row r="10" spans="2:17" x14ac:dyDescent="0.45">
      <c r="B10" s="1">
        <v>0.1</v>
      </c>
      <c r="C10" s="3" t="s">
        <v>19</v>
      </c>
      <c r="D10" s="3" t="s">
        <v>17</v>
      </c>
      <c r="E10" s="3" t="s">
        <v>18</v>
      </c>
      <c r="F10" s="11"/>
      <c r="G10" s="12">
        <v>1</v>
      </c>
      <c r="H10" s="6">
        <v>51.026000000000003</v>
      </c>
      <c r="I10" s="13">
        <v>18.256</v>
      </c>
      <c r="J10" s="14">
        <v>5.18</v>
      </c>
      <c r="L10" s="5">
        <v>28.363</v>
      </c>
      <c r="M10" s="27">
        <f t="shared" si="0"/>
        <v>0.44414612158507433</v>
      </c>
      <c r="Q10" s="130"/>
    </row>
    <row r="11" spans="2:17" x14ac:dyDescent="0.45">
      <c r="B11" s="1">
        <v>0.1</v>
      </c>
      <c r="C11" s="3" t="s">
        <v>19</v>
      </c>
      <c r="D11" s="3" t="s">
        <v>17</v>
      </c>
      <c r="E11" s="3" t="s">
        <v>20</v>
      </c>
      <c r="F11" s="11"/>
      <c r="G11" s="12">
        <v>1</v>
      </c>
      <c r="H11" s="6">
        <v>52.368000000000002</v>
      </c>
      <c r="I11" s="13" t="s">
        <v>27</v>
      </c>
      <c r="J11" s="14">
        <v>5.9219999999999997</v>
      </c>
      <c r="L11" s="5">
        <v>28.387</v>
      </c>
      <c r="M11" s="27">
        <f t="shared" si="0"/>
        <v>0.45793232508402076</v>
      </c>
      <c r="Q11" s="130"/>
    </row>
    <row r="12" spans="2:17" ht="15.75" x14ac:dyDescent="0.45">
      <c r="B12" s="1">
        <v>0.1</v>
      </c>
      <c r="C12" s="2" t="s">
        <v>16</v>
      </c>
      <c r="D12" s="3" t="s">
        <v>21</v>
      </c>
      <c r="E12" s="3" t="s">
        <v>18</v>
      </c>
      <c r="F12" s="11"/>
      <c r="G12" s="12">
        <v>2</v>
      </c>
      <c r="H12" s="6">
        <v>99.331000000000003</v>
      </c>
      <c r="I12" s="13">
        <v>12.105</v>
      </c>
      <c r="J12" s="14">
        <v>7.2480000000000002</v>
      </c>
      <c r="L12" s="5">
        <v>56.695999999999998</v>
      </c>
      <c r="M12" s="27">
        <f t="shared" si="0"/>
        <v>0.42922149178000829</v>
      </c>
      <c r="Q12" s="130"/>
    </row>
    <row r="13" spans="2:17" ht="15.75" x14ac:dyDescent="0.45">
      <c r="B13" s="1">
        <v>0.1</v>
      </c>
      <c r="C13" s="2" t="s">
        <v>16</v>
      </c>
      <c r="D13" s="3" t="s">
        <v>21</v>
      </c>
      <c r="E13" s="3" t="s">
        <v>20</v>
      </c>
      <c r="F13" s="11"/>
      <c r="G13" s="12">
        <v>2</v>
      </c>
      <c r="H13" s="6">
        <v>99.924000000000007</v>
      </c>
      <c r="I13" s="13">
        <v>17.811</v>
      </c>
      <c r="J13" s="14">
        <v>6.3819999999999997</v>
      </c>
      <c r="L13" s="5">
        <v>56.713999999999999</v>
      </c>
      <c r="M13" s="27">
        <f t="shared" si="0"/>
        <v>0.43242864577078582</v>
      </c>
      <c r="Q13" s="130"/>
    </row>
    <row r="14" spans="2:17" x14ac:dyDescent="0.45">
      <c r="B14" s="1">
        <v>0.1</v>
      </c>
      <c r="C14" s="3" t="s">
        <v>19</v>
      </c>
      <c r="D14" s="3" t="s">
        <v>21</v>
      </c>
      <c r="E14" s="3" t="s">
        <v>18</v>
      </c>
      <c r="F14" s="11"/>
      <c r="G14" s="12">
        <v>2</v>
      </c>
      <c r="H14" s="6">
        <v>98.962000000000003</v>
      </c>
      <c r="I14" s="13">
        <v>13.887</v>
      </c>
      <c r="J14" s="14">
        <v>6.29</v>
      </c>
      <c r="L14" s="5">
        <v>56.689</v>
      </c>
      <c r="M14" s="27">
        <f t="shared" si="0"/>
        <v>0.42716396192477923</v>
      </c>
      <c r="Q14" s="130"/>
    </row>
    <row r="15" spans="2:17" x14ac:dyDescent="0.45">
      <c r="B15" s="1">
        <v>0.1</v>
      </c>
      <c r="C15" s="3" t="s">
        <v>19</v>
      </c>
      <c r="D15" s="3" t="s">
        <v>21</v>
      </c>
      <c r="E15" s="3" t="s">
        <v>20</v>
      </c>
      <c r="F15" s="11"/>
      <c r="G15" s="12">
        <v>2</v>
      </c>
      <c r="H15" s="6">
        <v>100.50700000000001</v>
      </c>
      <c r="I15" s="13">
        <v>16.905000000000001</v>
      </c>
      <c r="J15" s="14">
        <v>6.9210000000000003</v>
      </c>
      <c r="L15" s="5">
        <v>56.706000000000003</v>
      </c>
      <c r="M15" s="27">
        <f t="shared" si="0"/>
        <v>0.43580049150805417</v>
      </c>
      <c r="Q15" s="130"/>
    </row>
    <row r="16" spans="2:17" x14ac:dyDescent="0.45">
      <c r="B16" s="1">
        <v>0.3</v>
      </c>
      <c r="C16" s="3" t="s">
        <v>19</v>
      </c>
      <c r="D16" s="3" t="s">
        <v>21</v>
      </c>
      <c r="E16" s="3" t="s">
        <v>18</v>
      </c>
      <c r="F16" s="11"/>
      <c r="G16" s="12">
        <v>2</v>
      </c>
      <c r="H16" s="6">
        <v>98.748000000000005</v>
      </c>
      <c r="I16" s="13">
        <v>13.628</v>
      </c>
      <c r="J16" s="14">
        <v>5.7930000000000001</v>
      </c>
      <c r="L16" s="5">
        <v>56.685000000000002</v>
      </c>
      <c r="M16" s="27">
        <f t="shared" si="0"/>
        <v>0.42596305747964514</v>
      </c>
      <c r="Q16" s="130"/>
    </row>
    <row r="17" spans="2:17" x14ac:dyDescent="0.45">
      <c r="B17" s="1">
        <v>0.3</v>
      </c>
      <c r="C17" s="3" t="s">
        <v>19</v>
      </c>
      <c r="D17" s="3" t="s">
        <v>21</v>
      </c>
      <c r="E17" s="3" t="s">
        <v>20</v>
      </c>
      <c r="F17" s="11"/>
      <c r="G17" s="12">
        <v>2</v>
      </c>
      <c r="H17" s="6">
        <v>100.396</v>
      </c>
      <c r="I17" s="13">
        <v>15.473000000000001</v>
      </c>
      <c r="J17" s="14">
        <v>6.6710000000000003</v>
      </c>
      <c r="L17" s="5">
        <v>56.725999999999999</v>
      </c>
      <c r="M17" s="27">
        <f t="shared" si="0"/>
        <v>0.43497748914299378</v>
      </c>
      <c r="Q17" s="130"/>
    </row>
    <row r="18" spans="2:17" ht="15.75" x14ac:dyDescent="0.45">
      <c r="B18" s="1">
        <v>0.3</v>
      </c>
      <c r="C18" s="2" t="s">
        <v>16</v>
      </c>
      <c r="D18" s="3" t="s">
        <v>21</v>
      </c>
      <c r="E18" s="3" t="s">
        <v>18</v>
      </c>
      <c r="F18" s="11"/>
      <c r="G18" s="12">
        <v>2</v>
      </c>
      <c r="H18" s="6">
        <v>98.775000000000006</v>
      </c>
      <c r="I18" s="13">
        <v>13.573</v>
      </c>
      <c r="J18" s="14">
        <v>7.0529999999999999</v>
      </c>
      <c r="L18" s="5">
        <v>56.695999999999998</v>
      </c>
      <c r="M18" s="27">
        <f t="shared" si="0"/>
        <v>0.42600860541635033</v>
      </c>
      <c r="Q18" s="130"/>
    </row>
    <row r="19" spans="2:17" ht="15.75" x14ac:dyDescent="0.45">
      <c r="B19" s="1">
        <v>0.3</v>
      </c>
      <c r="C19" s="2" t="s">
        <v>16</v>
      </c>
      <c r="D19" s="3" t="s">
        <v>21</v>
      </c>
      <c r="E19" s="3" t="s">
        <v>20</v>
      </c>
      <c r="F19" s="11"/>
      <c r="G19" s="12">
        <v>2</v>
      </c>
      <c r="H19" s="6">
        <v>99.394000000000005</v>
      </c>
      <c r="I19" s="13">
        <v>16.798999999999999</v>
      </c>
      <c r="J19" s="14">
        <v>6.3890000000000002</v>
      </c>
      <c r="L19" s="5">
        <v>56.741999999999997</v>
      </c>
      <c r="M19" s="27">
        <f t="shared" si="0"/>
        <v>0.42912047004849391</v>
      </c>
      <c r="Q19" s="130"/>
    </row>
    <row r="20" spans="2:17" x14ac:dyDescent="0.45">
      <c r="B20" s="10"/>
      <c r="C20" s="10"/>
      <c r="D20" s="10"/>
      <c r="E20" s="10"/>
      <c r="F20" s="10"/>
      <c r="G20" s="10"/>
      <c r="H20" s="10"/>
      <c r="I20" s="16"/>
      <c r="J20" s="10"/>
      <c r="M20" s="28">
        <f>AVERAGE(M4:M19)</f>
        <v>0.43959644232055223</v>
      </c>
      <c r="Q20" s="130"/>
    </row>
    <row r="21" spans="2:17" x14ac:dyDescent="0.45">
      <c r="B21" s="10"/>
      <c r="C21" s="10"/>
      <c r="D21" s="10"/>
      <c r="E21" s="10"/>
      <c r="F21" s="10"/>
      <c r="G21" s="10"/>
      <c r="H21" s="10"/>
      <c r="I21" s="10"/>
      <c r="J21" s="10"/>
      <c r="Q21" s="130"/>
    </row>
    <row r="22" spans="2:17" ht="15.75" x14ac:dyDescent="0.5">
      <c r="B22" s="9" t="s">
        <v>22</v>
      </c>
      <c r="C22" s="10"/>
      <c r="D22" s="10"/>
      <c r="E22" s="10"/>
      <c r="F22" s="10"/>
      <c r="G22" s="10"/>
      <c r="H22" s="10"/>
      <c r="I22" s="10"/>
      <c r="J22" s="10"/>
      <c r="Q22" s="130"/>
    </row>
    <row r="23" spans="2:17" ht="34.049999999999997" customHeight="1" x14ac:dyDescent="0.45">
      <c r="B23" s="18" t="s">
        <v>1</v>
      </c>
      <c r="C23" s="18" t="s">
        <v>2</v>
      </c>
      <c r="D23" s="18" t="s">
        <v>3</v>
      </c>
      <c r="E23" s="18" t="s">
        <v>4</v>
      </c>
      <c r="F23" s="19" t="s">
        <v>7</v>
      </c>
      <c r="G23" s="20" t="s">
        <v>8</v>
      </c>
      <c r="H23" s="21" t="s">
        <v>9</v>
      </c>
      <c r="I23" s="18" t="s">
        <v>10</v>
      </c>
      <c r="J23" s="18" t="s">
        <v>24</v>
      </c>
      <c r="L23" s="18" t="s">
        <v>32</v>
      </c>
      <c r="M23" s="18" t="s">
        <v>33</v>
      </c>
      <c r="Q23" s="130"/>
    </row>
    <row r="24" spans="2:17" x14ac:dyDescent="0.45">
      <c r="B24" s="1">
        <v>0.1</v>
      </c>
      <c r="C24" s="3" t="s">
        <v>19</v>
      </c>
      <c r="D24" s="3" t="s">
        <v>17</v>
      </c>
      <c r="E24" s="3" t="s">
        <v>18</v>
      </c>
      <c r="F24" s="11"/>
      <c r="G24" s="12">
        <v>2</v>
      </c>
      <c r="H24" s="6">
        <v>99.253</v>
      </c>
      <c r="I24" s="14">
        <v>17.030999999999999</v>
      </c>
      <c r="J24" s="15">
        <v>7.5259999999999998</v>
      </c>
      <c r="L24" s="6">
        <v>56.756</v>
      </c>
      <c r="M24" s="27">
        <f t="shared" ref="M24:M39" si="1">(H24-L24)/H24</f>
        <v>0.42816841808308059</v>
      </c>
      <c r="Q24" s="130"/>
    </row>
    <row r="25" spans="2:17" x14ac:dyDescent="0.45">
      <c r="B25" s="1">
        <v>0.1</v>
      </c>
      <c r="C25" s="3" t="s">
        <v>19</v>
      </c>
      <c r="D25" s="3" t="s">
        <v>17</v>
      </c>
      <c r="E25" s="3" t="s">
        <v>20</v>
      </c>
      <c r="F25" s="11"/>
      <c r="G25" s="12">
        <v>2</v>
      </c>
      <c r="H25" s="6">
        <v>100.21</v>
      </c>
      <c r="I25" s="15">
        <v>20.826000000000001</v>
      </c>
      <c r="J25" s="15">
        <v>7.6130000000000004</v>
      </c>
      <c r="L25" s="6">
        <v>50.954999999999998</v>
      </c>
      <c r="M25" s="27">
        <f t="shared" si="1"/>
        <v>0.49151781259355354</v>
      </c>
      <c r="Q25" s="130"/>
    </row>
    <row r="26" spans="2:17" ht="15.75" x14ac:dyDescent="0.45">
      <c r="B26" s="1">
        <v>0.1</v>
      </c>
      <c r="C26" s="2" t="s">
        <v>16</v>
      </c>
      <c r="D26" s="3" t="s">
        <v>17</v>
      </c>
      <c r="E26" s="3" t="s">
        <v>18</v>
      </c>
      <c r="F26" s="11"/>
      <c r="G26" s="12">
        <v>2</v>
      </c>
      <c r="H26" s="6">
        <v>99.43</v>
      </c>
      <c r="I26" s="15">
        <v>17.765000000000001</v>
      </c>
      <c r="J26" s="15">
        <v>7.4790000000000001</v>
      </c>
      <c r="L26" s="6">
        <v>50.933</v>
      </c>
      <c r="M26" s="27">
        <f t="shared" si="1"/>
        <v>0.48775017600321841</v>
      </c>
      <c r="Q26" s="130"/>
    </row>
    <row r="27" spans="2:17" ht="15.75" x14ac:dyDescent="0.45">
      <c r="B27" s="1">
        <v>0.1</v>
      </c>
      <c r="C27" s="2" t="s">
        <v>16</v>
      </c>
      <c r="D27" s="3" t="s">
        <v>17</v>
      </c>
      <c r="E27" s="3" t="s">
        <v>20</v>
      </c>
      <c r="F27" s="11"/>
      <c r="G27" s="12">
        <v>2</v>
      </c>
      <c r="H27" s="6">
        <v>101.34699999999999</v>
      </c>
      <c r="I27" s="15">
        <v>25.338000000000001</v>
      </c>
      <c r="J27" s="15">
        <v>7.891</v>
      </c>
      <c r="L27" s="6">
        <v>56.798000000000002</v>
      </c>
      <c r="M27" s="27">
        <f t="shared" si="1"/>
        <v>0.43956900549596922</v>
      </c>
      <c r="Q27" s="130"/>
    </row>
    <row r="28" spans="2:17" x14ac:dyDescent="0.45">
      <c r="B28" s="1">
        <v>0.3</v>
      </c>
      <c r="C28" s="3" t="s">
        <v>19</v>
      </c>
      <c r="D28" s="3" t="s">
        <v>17</v>
      </c>
      <c r="E28" s="3" t="s">
        <v>18</v>
      </c>
      <c r="F28" s="11"/>
      <c r="G28" s="12">
        <v>2</v>
      </c>
      <c r="H28" s="6">
        <v>99.912000000000006</v>
      </c>
      <c r="I28" s="15">
        <v>19.646000000000001</v>
      </c>
      <c r="J28" s="15">
        <v>8.1</v>
      </c>
      <c r="L28" s="6">
        <v>50.927999999999997</v>
      </c>
      <c r="M28" s="27">
        <f t="shared" si="1"/>
        <v>0.49027143886620234</v>
      </c>
      <c r="Q28" s="130"/>
    </row>
    <row r="29" spans="2:17" x14ac:dyDescent="0.45">
      <c r="B29" s="1">
        <v>0.3</v>
      </c>
      <c r="C29" s="3" t="s">
        <v>19</v>
      </c>
      <c r="D29" s="3" t="s">
        <v>17</v>
      </c>
      <c r="E29" s="3" t="s">
        <v>20</v>
      </c>
      <c r="F29" s="11"/>
      <c r="G29" s="12">
        <v>2</v>
      </c>
      <c r="H29" s="6">
        <v>101.437</v>
      </c>
      <c r="I29" s="15">
        <v>25.696000000000002</v>
      </c>
      <c r="J29" s="15">
        <v>7.0720000000000001</v>
      </c>
      <c r="L29" s="6">
        <v>50.965000000000003</v>
      </c>
      <c r="M29" s="27">
        <f t="shared" si="1"/>
        <v>0.497569920246064</v>
      </c>
      <c r="Q29" s="130"/>
    </row>
    <row r="30" spans="2:17" ht="15.75" x14ac:dyDescent="0.45">
      <c r="B30" s="1">
        <v>0.3</v>
      </c>
      <c r="C30" s="2" t="s">
        <v>16</v>
      </c>
      <c r="D30" s="3" t="s">
        <v>17</v>
      </c>
      <c r="E30" s="3" t="s">
        <v>18</v>
      </c>
      <c r="F30" s="11"/>
      <c r="G30" s="12">
        <v>2</v>
      </c>
      <c r="H30" s="6">
        <v>100.238</v>
      </c>
      <c r="I30" s="15">
        <v>20.94</v>
      </c>
      <c r="J30" s="15">
        <v>7.1390000000000002</v>
      </c>
      <c r="L30" s="6">
        <v>50.929000000000002</v>
      </c>
      <c r="M30" s="27">
        <f t="shared" si="1"/>
        <v>0.491919232227299</v>
      </c>
      <c r="Q30" s="130"/>
    </row>
    <row r="31" spans="2:17" ht="15.75" x14ac:dyDescent="0.45">
      <c r="B31" s="1">
        <v>0.3</v>
      </c>
      <c r="C31" s="2" t="s">
        <v>16</v>
      </c>
      <c r="D31" s="3" t="s">
        <v>17</v>
      </c>
      <c r="E31" s="3" t="s">
        <v>20</v>
      </c>
      <c r="F31" s="11"/>
      <c r="G31" s="12">
        <v>2</v>
      </c>
      <c r="H31" s="6">
        <v>100.687</v>
      </c>
      <c r="I31" s="15">
        <v>22.72</v>
      </c>
      <c r="J31" s="15">
        <v>7.194</v>
      </c>
      <c r="L31" s="6">
        <v>50.942999999999998</v>
      </c>
      <c r="M31" s="27">
        <f t="shared" si="1"/>
        <v>0.49404590463515646</v>
      </c>
      <c r="Q31" s="130"/>
    </row>
    <row r="32" spans="2:17" x14ac:dyDescent="0.45">
      <c r="B32" s="1">
        <v>0.1</v>
      </c>
      <c r="C32" s="3" t="s">
        <v>19</v>
      </c>
      <c r="D32" s="3" t="s">
        <v>21</v>
      </c>
      <c r="E32" s="3" t="s">
        <v>18</v>
      </c>
      <c r="F32" s="11"/>
      <c r="G32" s="12">
        <v>4</v>
      </c>
      <c r="H32" s="6">
        <v>201.36199999999999</v>
      </c>
      <c r="I32" s="15">
        <v>12.823</v>
      </c>
      <c r="J32" s="15">
        <v>6.6619999999999999</v>
      </c>
      <c r="L32" s="6">
        <v>85.09</v>
      </c>
      <c r="M32" s="27">
        <f t="shared" si="1"/>
        <v>0.57742771724555775</v>
      </c>
      <c r="Q32" s="130"/>
    </row>
    <row r="33" spans="2:17" x14ac:dyDescent="0.45">
      <c r="B33" s="1">
        <v>0.1</v>
      </c>
      <c r="C33" s="3" t="s">
        <v>19</v>
      </c>
      <c r="D33" s="3" t="s">
        <v>21</v>
      </c>
      <c r="E33" s="3" t="s">
        <v>20</v>
      </c>
      <c r="F33" s="11"/>
      <c r="G33" s="12">
        <v>4</v>
      </c>
      <c r="H33" s="6">
        <v>204.488</v>
      </c>
      <c r="I33" s="15">
        <v>16.327999999999999</v>
      </c>
      <c r="J33" s="15">
        <v>7.5970000000000004</v>
      </c>
      <c r="L33" s="6">
        <v>85.108999999999995</v>
      </c>
      <c r="M33" s="27">
        <f t="shared" si="1"/>
        <v>0.58379464809670989</v>
      </c>
      <c r="Q33" s="130"/>
    </row>
    <row r="34" spans="2:17" ht="15.75" x14ac:dyDescent="0.45">
      <c r="B34" s="1">
        <v>0.1</v>
      </c>
      <c r="C34" s="2" t="s">
        <v>16</v>
      </c>
      <c r="D34" s="3" t="s">
        <v>21</v>
      </c>
      <c r="E34" s="3" t="s">
        <v>18</v>
      </c>
      <c r="F34" s="11"/>
      <c r="G34" s="12">
        <v>4</v>
      </c>
      <c r="H34" s="6">
        <v>197.637</v>
      </c>
      <c r="I34" s="15">
        <v>8.6470000000000002</v>
      </c>
      <c r="J34" s="15">
        <v>4.9720000000000004</v>
      </c>
      <c r="L34" s="6">
        <v>85.070999999999998</v>
      </c>
      <c r="M34" s="27">
        <f t="shared" si="1"/>
        <v>0.56955934364516769</v>
      </c>
      <c r="Q34" s="130"/>
    </row>
    <row r="35" spans="2:17" ht="15.75" x14ac:dyDescent="0.45">
      <c r="B35" s="1">
        <v>0.1</v>
      </c>
      <c r="C35" s="2" t="s">
        <v>16</v>
      </c>
      <c r="D35" s="3" t="s">
        <v>21</v>
      </c>
      <c r="E35" s="3" t="s">
        <v>20</v>
      </c>
      <c r="F35" s="11"/>
      <c r="G35" s="12">
        <v>4</v>
      </c>
      <c r="H35" s="6">
        <v>203.417</v>
      </c>
      <c r="I35" s="15">
        <v>15.127000000000001</v>
      </c>
      <c r="J35" s="15">
        <v>6.2679999999999998</v>
      </c>
      <c r="L35" s="6">
        <v>85.117999999999995</v>
      </c>
      <c r="M35" s="27">
        <f t="shared" si="1"/>
        <v>0.58155906340178065</v>
      </c>
      <c r="Q35" s="130"/>
    </row>
    <row r="36" spans="2:17" x14ac:dyDescent="0.45">
      <c r="B36" s="1">
        <v>0.3</v>
      </c>
      <c r="C36" s="3" t="s">
        <v>19</v>
      </c>
      <c r="D36" s="3" t="s">
        <v>21</v>
      </c>
      <c r="E36" s="3" t="s">
        <v>18</v>
      </c>
      <c r="F36" s="11"/>
      <c r="G36" s="12">
        <v>4</v>
      </c>
      <c r="H36" s="6">
        <v>201.65199999999999</v>
      </c>
      <c r="I36" s="15">
        <v>13.148</v>
      </c>
      <c r="J36" s="15">
        <v>6.7489999999999997</v>
      </c>
      <c r="L36" s="6">
        <v>85.064999999999998</v>
      </c>
      <c r="M36" s="27">
        <f t="shared" si="1"/>
        <v>0.57815940332850657</v>
      </c>
    </row>
    <row r="37" spans="2:17" x14ac:dyDescent="0.45">
      <c r="B37" s="1">
        <v>0.3</v>
      </c>
      <c r="C37" s="3" t="s">
        <v>19</v>
      </c>
      <c r="D37" s="3" t="s">
        <v>21</v>
      </c>
      <c r="E37" s="3" t="s">
        <v>20</v>
      </c>
      <c r="F37" s="11"/>
      <c r="G37" s="12">
        <v>4</v>
      </c>
      <c r="H37" s="6">
        <v>205.00200000000001</v>
      </c>
      <c r="I37" s="15">
        <v>16.904</v>
      </c>
      <c r="J37" s="15">
        <v>7.7510000000000003</v>
      </c>
      <c r="L37" s="6">
        <v>85.102999999999994</v>
      </c>
      <c r="M37" s="27">
        <f t="shared" si="1"/>
        <v>0.58486746470766149</v>
      </c>
    </row>
    <row r="38" spans="2:17" ht="15.75" x14ac:dyDescent="0.45">
      <c r="B38" s="1">
        <v>0.3</v>
      </c>
      <c r="C38" s="2" t="s">
        <v>16</v>
      </c>
      <c r="D38" s="3" t="s">
        <v>21</v>
      </c>
      <c r="E38" s="3" t="s">
        <v>18</v>
      </c>
      <c r="F38" s="11"/>
      <c r="G38" s="12">
        <v>4</v>
      </c>
      <c r="H38" s="6">
        <v>200.43799999999999</v>
      </c>
      <c r="I38" s="15">
        <v>11.788</v>
      </c>
      <c r="J38" s="15">
        <v>5.6</v>
      </c>
      <c r="L38" s="6">
        <v>85.082999999999998</v>
      </c>
      <c r="M38" s="27">
        <f t="shared" si="1"/>
        <v>0.57551462297568323</v>
      </c>
    </row>
    <row r="39" spans="2:17" ht="15.75" x14ac:dyDescent="0.45">
      <c r="B39" s="1">
        <v>0.3</v>
      </c>
      <c r="C39" s="2" t="s">
        <v>16</v>
      </c>
      <c r="D39" s="3" t="s">
        <v>21</v>
      </c>
      <c r="E39" s="3" t="s">
        <v>20</v>
      </c>
      <c r="F39" s="11"/>
      <c r="G39" s="12">
        <v>4</v>
      </c>
      <c r="H39" s="6">
        <v>203.83699999999999</v>
      </c>
      <c r="I39" s="15">
        <v>15.598000000000001</v>
      </c>
      <c r="J39" s="15">
        <v>6.3620000000000001</v>
      </c>
      <c r="L39" s="6">
        <v>85.126999999999995</v>
      </c>
      <c r="M39" s="27">
        <f t="shared" si="1"/>
        <v>0.58237709542428506</v>
      </c>
    </row>
    <row r="40" spans="2:17" x14ac:dyDescent="0.45">
      <c r="M40" s="28">
        <f>AVERAGE(M24:M39)</f>
        <v>0.52837945418599352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D7093-CB3D-3C45-9F69-3E4A8D544CF6}">
  <dimension ref="A1:G104"/>
  <sheetViews>
    <sheetView topLeftCell="A84" workbookViewId="0">
      <selection activeCell="J14" sqref="J14"/>
    </sheetView>
  </sheetViews>
  <sheetFormatPr baseColWidth="10" defaultRowHeight="14.25" x14ac:dyDescent="0.45"/>
  <cols>
    <col min="1" max="1" width="7.796875" customWidth="1"/>
    <col min="2" max="2" width="9.33203125" customWidth="1"/>
    <col min="3" max="3" width="10.1328125" customWidth="1"/>
    <col min="4" max="4" width="11.46484375" customWidth="1"/>
    <col min="5" max="5" width="14.46484375" customWidth="1"/>
    <col min="6" max="6" width="13" customWidth="1"/>
    <col min="7" max="7" width="11.46484375" customWidth="1"/>
  </cols>
  <sheetData>
    <row r="1" spans="1:6" ht="30" customHeight="1" x14ac:dyDescent="0.45">
      <c r="A1" s="57" t="s">
        <v>72</v>
      </c>
      <c r="B1" s="58" t="s">
        <v>74</v>
      </c>
      <c r="C1" s="58" t="s">
        <v>75</v>
      </c>
      <c r="D1" s="58" t="s">
        <v>76</v>
      </c>
      <c r="E1" s="58" t="s">
        <v>77</v>
      </c>
      <c r="F1" s="58" t="s">
        <v>78</v>
      </c>
    </row>
    <row r="2" spans="1:6" x14ac:dyDescent="0.45">
      <c r="A2" s="59">
        <v>1</v>
      </c>
      <c r="B2" s="60">
        <v>1</v>
      </c>
      <c r="C2" s="5">
        <v>28.353000000000002</v>
      </c>
      <c r="D2" s="14">
        <v>13.468999999999999</v>
      </c>
      <c r="E2" s="14">
        <v>1.9350000000000001</v>
      </c>
      <c r="F2" s="23">
        <v>0</v>
      </c>
    </row>
    <row r="3" spans="1:6" x14ac:dyDescent="0.45">
      <c r="A3" s="59">
        <v>2</v>
      </c>
      <c r="B3" s="60">
        <v>1</v>
      </c>
      <c r="C3" s="5">
        <v>28.356999999999999</v>
      </c>
      <c r="D3" s="14">
        <v>14.446999999999999</v>
      </c>
      <c r="E3" s="14">
        <v>2.2050000000000001</v>
      </c>
      <c r="F3" s="23">
        <v>0</v>
      </c>
    </row>
    <row r="4" spans="1:6" x14ac:dyDescent="0.45">
      <c r="A4" s="59">
        <v>3</v>
      </c>
      <c r="B4" s="60">
        <v>1</v>
      </c>
      <c r="C4" s="5">
        <v>28.378</v>
      </c>
      <c r="D4" s="15">
        <v>19.564</v>
      </c>
      <c r="E4" s="14">
        <v>3.0209999999999999</v>
      </c>
      <c r="F4" s="23">
        <v>0</v>
      </c>
    </row>
    <row r="5" spans="1:6" x14ac:dyDescent="0.45">
      <c r="A5" s="59">
        <v>4</v>
      </c>
      <c r="B5" s="60">
        <v>1</v>
      </c>
      <c r="C5" s="5">
        <v>28.372</v>
      </c>
      <c r="D5" s="15">
        <v>18.216000000000001</v>
      </c>
      <c r="E5" s="14">
        <v>1.996</v>
      </c>
      <c r="F5" s="23">
        <v>0</v>
      </c>
    </row>
    <row r="6" spans="1:6" x14ac:dyDescent="0.45">
      <c r="A6" s="59">
        <v>5</v>
      </c>
      <c r="B6" s="60">
        <v>1</v>
      </c>
      <c r="C6" s="5">
        <v>28.364999999999998</v>
      </c>
      <c r="D6" s="14">
        <v>16.378</v>
      </c>
      <c r="E6" s="14">
        <v>2.266</v>
      </c>
      <c r="F6" s="23">
        <v>0</v>
      </c>
    </row>
    <row r="7" spans="1:6" x14ac:dyDescent="0.45">
      <c r="A7" s="59">
        <v>6</v>
      </c>
      <c r="B7" s="60">
        <v>1</v>
      </c>
      <c r="C7" s="5">
        <v>28.385999999999999</v>
      </c>
      <c r="D7" s="14">
        <v>21.539000000000001</v>
      </c>
      <c r="E7" s="14">
        <v>2.411</v>
      </c>
      <c r="F7" s="23">
        <v>0</v>
      </c>
    </row>
    <row r="8" spans="1:6" x14ac:dyDescent="0.45">
      <c r="A8" s="59">
        <v>7</v>
      </c>
      <c r="B8" s="60">
        <v>1</v>
      </c>
      <c r="C8" s="5">
        <v>28.363</v>
      </c>
      <c r="D8" s="14">
        <v>15.897</v>
      </c>
      <c r="E8" s="14">
        <v>2.48</v>
      </c>
      <c r="F8" s="23">
        <v>0</v>
      </c>
    </row>
    <row r="9" spans="1:6" x14ac:dyDescent="0.45">
      <c r="A9" s="59">
        <v>8</v>
      </c>
      <c r="B9" s="60">
        <v>1</v>
      </c>
      <c r="C9" s="5">
        <v>28.387</v>
      </c>
      <c r="D9" s="14">
        <v>21.916</v>
      </c>
      <c r="E9" s="14">
        <v>2.9820000000000002</v>
      </c>
      <c r="F9" s="23">
        <v>0</v>
      </c>
    </row>
    <row r="10" spans="1:6" x14ac:dyDescent="0.45">
      <c r="A10" s="59">
        <v>9</v>
      </c>
      <c r="B10" s="60">
        <v>2</v>
      </c>
      <c r="C10" s="5">
        <v>56.695999999999998</v>
      </c>
      <c r="D10" s="14">
        <v>12.0163252298644</v>
      </c>
      <c r="E10" s="14">
        <v>2.54</v>
      </c>
      <c r="F10" s="23">
        <v>0</v>
      </c>
    </row>
    <row r="11" spans="1:6" x14ac:dyDescent="0.45">
      <c r="A11" s="59">
        <v>10</v>
      </c>
      <c r="B11" s="60">
        <v>2</v>
      </c>
      <c r="C11" s="5">
        <v>56.713999999999999</v>
      </c>
      <c r="D11" s="15">
        <v>14.349</v>
      </c>
      <c r="E11" s="14">
        <v>2.5219999999999998</v>
      </c>
      <c r="F11" s="23">
        <v>0</v>
      </c>
    </row>
    <row r="12" spans="1:6" x14ac:dyDescent="0.45">
      <c r="A12" s="59">
        <v>11</v>
      </c>
      <c r="B12" s="60">
        <v>2</v>
      </c>
      <c r="C12" s="5">
        <v>56.689</v>
      </c>
      <c r="D12" s="15">
        <v>11.164999999999999</v>
      </c>
      <c r="E12" s="14">
        <v>2.746</v>
      </c>
      <c r="F12" s="23">
        <v>0</v>
      </c>
    </row>
    <row r="13" spans="1:6" x14ac:dyDescent="0.45">
      <c r="A13" s="59">
        <v>12</v>
      </c>
      <c r="B13" s="60">
        <v>2</v>
      </c>
      <c r="C13" s="5">
        <v>56.706000000000003</v>
      </c>
      <c r="D13" s="15">
        <v>13.273</v>
      </c>
      <c r="E13" s="14">
        <v>2.7919999999999998</v>
      </c>
      <c r="F13" s="23">
        <v>0</v>
      </c>
    </row>
    <row r="14" spans="1:6" x14ac:dyDescent="0.45">
      <c r="A14" s="59">
        <v>13</v>
      </c>
      <c r="B14" s="60">
        <v>2</v>
      </c>
      <c r="C14" s="5">
        <v>56.685000000000002</v>
      </c>
      <c r="D14" s="14">
        <v>10.641</v>
      </c>
      <c r="E14" s="14">
        <v>2.42</v>
      </c>
      <c r="F14" s="23">
        <v>0</v>
      </c>
    </row>
    <row r="15" spans="1:6" x14ac:dyDescent="0.45">
      <c r="A15" s="59">
        <v>14</v>
      </c>
      <c r="B15" s="60">
        <v>2</v>
      </c>
      <c r="C15" s="5">
        <v>56.725999999999999</v>
      </c>
      <c r="D15" s="15">
        <v>15.851000000000001</v>
      </c>
      <c r="E15" s="14">
        <v>2.9910000000000001</v>
      </c>
      <c r="F15" s="23">
        <v>0</v>
      </c>
    </row>
    <row r="16" spans="1:6" x14ac:dyDescent="0.45">
      <c r="A16" s="59">
        <v>15</v>
      </c>
      <c r="B16" s="60">
        <v>2</v>
      </c>
      <c r="C16" s="5">
        <v>56.695999999999998</v>
      </c>
      <c r="D16" s="14">
        <v>12.045999999999999</v>
      </c>
      <c r="E16" s="14">
        <v>2.262</v>
      </c>
      <c r="F16" s="23">
        <v>0</v>
      </c>
    </row>
    <row r="17" spans="1:7" x14ac:dyDescent="0.45">
      <c r="A17" s="59">
        <v>16</v>
      </c>
      <c r="B17" s="60">
        <v>2</v>
      </c>
      <c r="C17" s="61">
        <v>56.741999999999997</v>
      </c>
      <c r="D17" s="62">
        <v>17.832999999999998</v>
      </c>
      <c r="E17" s="63">
        <v>2.7890000000000001</v>
      </c>
      <c r="F17" s="64">
        <v>0</v>
      </c>
    </row>
    <row r="18" spans="1:7" x14ac:dyDescent="0.45">
      <c r="A18" s="68"/>
      <c r="B18" s="69"/>
      <c r="C18" s="65">
        <f>AVERAGE(C2:C17)</f>
        <v>42.538437500000001</v>
      </c>
      <c r="D18" s="66">
        <f t="shared" ref="D18:F18" si="0">AVERAGE(D2:D17)</f>
        <v>15.537520326866524</v>
      </c>
      <c r="E18" s="66">
        <f t="shared" si="0"/>
        <v>2.5223749999999998</v>
      </c>
      <c r="F18" s="67">
        <f t="shared" si="0"/>
        <v>0</v>
      </c>
      <c r="G18" s="17"/>
    </row>
    <row r="19" spans="1:7" x14ac:dyDescent="0.45">
      <c r="A19" s="17"/>
      <c r="B19" s="17"/>
      <c r="C19" s="17"/>
      <c r="D19" s="17"/>
      <c r="E19" s="17"/>
      <c r="F19" s="17"/>
      <c r="G19" s="17"/>
    </row>
    <row r="20" spans="1:7" x14ac:dyDescent="0.45">
      <c r="A20" s="17"/>
      <c r="B20" s="17"/>
      <c r="C20" s="17"/>
      <c r="D20" s="17"/>
      <c r="E20" s="17"/>
      <c r="F20" s="17"/>
      <c r="G20" s="17"/>
    </row>
    <row r="21" spans="1:7" ht="33" customHeight="1" x14ac:dyDescent="0.45">
      <c r="A21" s="57" t="s">
        <v>72</v>
      </c>
      <c r="B21" s="58" t="s">
        <v>73</v>
      </c>
      <c r="C21" s="58" t="s">
        <v>74</v>
      </c>
      <c r="D21" s="58" t="s">
        <v>75</v>
      </c>
      <c r="E21" s="58" t="s">
        <v>76</v>
      </c>
      <c r="F21" s="58" t="s">
        <v>77</v>
      </c>
      <c r="G21" s="58" t="s">
        <v>78</v>
      </c>
    </row>
    <row r="22" spans="1:7" x14ac:dyDescent="0.45">
      <c r="A22" s="59">
        <v>17</v>
      </c>
      <c r="B22" s="60"/>
      <c r="C22" s="60">
        <v>2</v>
      </c>
      <c r="D22" s="6">
        <v>56.756</v>
      </c>
      <c r="E22" s="14">
        <v>19.593</v>
      </c>
      <c r="F22" s="15">
        <v>3.831</v>
      </c>
      <c r="G22" s="24">
        <v>0</v>
      </c>
    </row>
    <row r="23" spans="1:7" x14ac:dyDescent="0.45">
      <c r="A23" s="59">
        <v>18</v>
      </c>
      <c r="B23" s="60">
        <v>1</v>
      </c>
      <c r="C23" s="60">
        <v>1</v>
      </c>
      <c r="D23" s="6">
        <v>50.954999999999998</v>
      </c>
      <c r="E23" s="15">
        <v>22.254000000000001</v>
      </c>
      <c r="F23" s="15">
        <v>7.3120000000000003</v>
      </c>
      <c r="G23" s="24">
        <v>0.08</v>
      </c>
    </row>
    <row r="24" spans="1:7" x14ac:dyDescent="0.45">
      <c r="A24" s="59">
        <v>19</v>
      </c>
      <c r="B24" s="60">
        <v>1</v>
      </c>
      <c r="C24" s="60">
        <v>1</v>
      </c>
      <c r="D24" s="6">
        <v>50.933</v>
      </c>
      <c r="E24" s="15">
        <v>17.940999999999999</v>
      </c>
      <c r="F24" s="15">
        <v>6.5540000000000003</v>
      </c>
      <c r="G24" s="24">
        <v>0.06</v>
      </c>
    </row>
    <row r="25" spans="1:7" x14ac:dyDescent="0.45">
      <c r="A25" s="59">
        <v>20</v>
      </c>
      <c r="B25" s="60"/>
      <c r="C25" s="60">
        <v>2</v>
      </c>
      <c r="D25" s="6">
        <v>56.798000000000002</v>
      </c>
      <c r="E25" s="15">
        <v>24.869</v>
      </c>
      <c r="F25" s="15">
        <v>3.82</v>
      </c>
      <c r="G25" s="24">
        <v>0</v>
      </c>
    </row>
    <row r="26" spans="1:7" x14ac:dyDescent="0.45">
      <c r="A26" s="59">
        <v>21</v>
      </c>
      <c r="B26" s="60">
        <v>1</v>
      </c>
      <c r="C26" s="60">
        <v>1</v>
      </c>
      <c r="D26" s="6">
        <v>50.927999999999997</v>
      </c>
      <c r="E26" s="15">
        <v>16.981000000000002</v>
      </c>
      <c r="F26" s="15">
        <v>6.5869999999999997</v>
      </c>
      <c r="G26" s="24">
        <v>0.14000000000000001</v>
      </c>
    </row>
    <row r="27" spans="1:7" x14ac:dyDescent="0.45">
      <c r="A27" s="59">
        <v>22</v>
      </c>
      <c r="B27" s="60">
        <v>1</v>
      </c>
      <c r="C27" s="60">
        <v>1</v>
      </c>
      <c r="D27" s="6">
        <v>50.965000000000003</v>
      </c>
      <c r="E27" s="15">
        <v>24.372</v>
      </c>
      <c r="F27" s="15">
        <v>6.8339999999999996</v>
      </c>
      <c r="G27" s="24">
        <v>0.18</v>
      </c>
    </row>
    <row r="28" spans="1:7" x14ac:dyDescent="0.45">
      <c r="A28" s="59">
        <v>23</v>
      </c>
      <c r="B28" s="60">
        <v>1</v>
      </c>
      <c r="C28" s="60">
        <v>1</v>
      </c>
      <c r="D28" s="6">
        <v>50.929000000000002</v>
      </c>
      <c r="E28" s="15">
        <v>17.102</v>
      </c>
      <c r="F28" s="15">
        <v>5.9050000000000002</v>
      </c>
      <c r="G28" s="24">
        <v>0.23</v>
      </c>
    </row>
    <row r="29" spans="1:7" x14ac:dyDescent="0.45">
      <c r="A29" s="59">
        <v>24</v>
      </c>
      <c r="B29" s="60">
        <v>1</v>
      </c>
      <c r="C29" s="60">
        <v>1</v>
      </c>
      <c r="D29" s="6">
        <v>50.942999999999998</v>
      </c>
      <c r="E29" s="15">
        <v>19.876000000000001</v>
      </c>
      <c r="F29" s="15">
        <v>6.2510000000000003</v>
      </c>
      <c r="G29" s="24">
        <v>0.21</v>
      </c>
    </row>
    <row r="30" spans="1:7" x14ac:dyDescent="0.45">
      <c r="A30" s="59">
        <v>25</v>
      </c>
      <c r="B30" s="60"/>
      <c r="C30" s="60">
        <v>3</v>
      </c>
      <c r="D30" s="6">
        <v>85.09</v>
      </c>
      <c r="E30" s="15">
        <v>15.858000000000001</v>
      </c>
      <c r="F30" s="15">
        <v>4.3860000000000001</v>
      </c>
      <c r="G30" s="24">
        <v>0</v>
      </c>
    </row>
    <row r="31" spans="1:7" x14ac:dyDescent="0.45">
      <c r="A31" s="59">
        <v>26</v>
      </c>
      <c r="B31" s="60"/>
      <c r="C31" s="60">
        <v>3</v>
      </c>
      <c r="D31" s="6">
        <v>85.108999999999995</v>
      </c>
      <c r="E31" s="15">
        <v>17.462</v>
      </c>
      <c r="F31" s="15">
        <v>4.1719999999999997</v>
      </c>
      <c r="G31" s="24">
        <v>0</v>
      </c>
    </row>
    <row r="32" spans="1:7" x14ac:dyDescent="0.45">
      <c r="A32" s="59">
        <v>27</v>
      </c>
      <c r="B32" s="60"/>
      <c r="C32" s="60">
        <v>3</v>
      </c>
      <c r="D32" s="6">
        <v>85.070999999999998</v>
      </c>
      <c r="E32" s="15">
        <v>14.33</v>
      </c>
      <c r="F32" s="15">
        <v>3.8450000000000002</v>
      </c>
      <c r="G32" s="24">
        <v>0</v>
      </c>
    </row>
    <row r="33" spans="1:7" x14ac:dyDescent="0.45">
      <c r="A33" s="59">
        <v>28</v>
      </c>
      <c r="B33" s="60"/>
      <c r="C33" s="60">
        <v>3</v>
      </c>
      <c r="D33" s="6">
        <v>85.117999999999995</v>
      </c>
      <c r="E33" s="15">
        <v>18.206</v>
      </c>
      <c r="F33" s="15">
        <v>4.1529999999999996</v>
      </c>
      <c r="G33" s="24">
        <v>0</v>
      </c>
    </row>
    <row r="34" spans="1:7" x14ac:dyDescent="0.45">
      <c r="A34" s="59">
        <v>29</v>
      </c>
      <c r="B34" s="60"/>
      <c r="C34" s="60">
        <v>3</v>
      </c>
      <c r="D34" s="6">
        <v>85.064999999999998</v>
      </c>
      <c r="E34" s="15">
        <v>13.760999999999999</v>
      </c>
      <c r="F34" s="15">
        <v>4.2089999999999996</v>
      </c>
      <c r="G34" s="24">
        <v>0</v>
      </c>
    </row>
    <row r="35" spans="1:7" x14ac:dyDescent="0.45">
      <c r="A35" s="59">
        <v>30</v>
      </c>
      <c r="B35" s="60"/>
      <c r="C35" s="60">
        <v>3</v>
      </c>
      <c r="D35" s="6">
        <v>85.102999999999994</v>
      </c>
      <c r="E35" s="15">
        <v>16.968</v>
      </c>
      <c r="F35" s="15">
        <v>4.6360000000000001</v>
      </c>
      <c r="G35" s="24">
        <v>0</v>
      </c>
    </row>
    <row r="36" spans="1:7" x14ac:dyDescent="0.45">
      <c r="A36" s="59">
        <v>31</v>
      </c>
      <c r="B36" s="60"/>
      <c r="C36" s="60">
        <v>3</v>
      </c>
      <c r="D36" s="6">
        <v>85.082999999999998</v>
      </c>
      <c r="E36" s="15">
        <v>15.292999999999999</v>
      </c>
      <c r="F36" s="15">
        <v>4.2320000000000002</v>
      </c>
      <c r="G36" s="24">
        <v>0</v>
      </c>
    </row>
    <row r="37" spans="1:7" x14ac:dyDescent="0.45">
      <c r="A37" s="59">
        <v>32</v>
      </c>
      <c r="B37" s="60"/>
      <c r="C37" s="60">
        <v>3</v>
      </c>
      <c r="D37" s="6">
        <v>85.126999999999995</v>
      </c>
      <c r="E37" s="15">
        <v>18.96</v>
      </c>
      <c r="F37" s="15">
        <v>4.2359999999999998</v>
      </c>
      <c r="G37" s="24">
        <v>0</v>
      </c>
    </row>
    <row r="38" spans="1:7" x14ac:dyDescent="0.45">
      <c r="A38" s="73"/>
      <c r="B38" s="72"/>
      <c r="C38" s="71"/>
      <c r="D38" s="65">
        <f>AVERAGE(D22:D37)</f>
        <v>68.748312499999997</v>
      </c>
      <c r="E38" s="66">
        <f t="shared" ref="E38" si="1">AVERAGE(E22:E37)</f>
        <v>18.364124999999998</v>
      </c>
      <c r="F38" s="66">
        <f t="shared" ref="F38" si="2">AVERAGE(F22:F37)</f>
        <v>5.0601874999999996</v>
      </c>
      <c r="G38" s="70">
        <f t="shared" ref="G38" si="3">AVERAGE(G22:G37)</f>
        <v>5.6250000000000001E-2</v>
      </c>
    </row>
    <row r="42" spans="1:7" ht="42.75" x14ac:dyDescent="0.45">
      <c r="A42" s="57" t="s">
        <v>72</v>
      </c>
      <c r="B42" s="58" t="s">
        <v>79</v>
      </c>
      <c r="C42" s="58" t="s">
        <v>75</v>
      </c>
      <c r="D42" s="58" t="s">
        <v>81</v>
      </c>
      <c r="E42" s="58" t="s">
        <v>83</v>
      </c>
      <c r="F42" s="58" t="s">
        <v>80</v>
      </c>
    </row>
    <row r="43" spans="1:7" x14ac:dyDescent="0.45">
      <c r="A43" s="59">
        <v>1</v>
      </c>
      <c r="B43" s="15">
        <v>1</v>
      </c>
      <c r="C43" s="6">
        <v>50.484000000000002</v>
      </c>
      <c r="D43" s="13">
        <v>16.919</v>
      </c>
      <c r="E43" s="14">
        <v>4.5350000000000001</v>
      </c>
      <c r="F43" s="74">
        <v>0.43837651533159022</v>
      </c>
    </row>
    <row r="44" spans="1:7" x14ac:dyDescent="0.45">
      <c r="A44" s="59">
        <v>2</v>
      </c>
      <c r="B44" s="15">
        <v>1</v>
      </c>
      <c r="C44" s="6">
        <v>50.701999999999998</v>
      </c>
      <c r="D44" s="13">
        <v>18.265999999999998</v>
      </c>
      <c r="E44" s="14">
        <v>4.4249999999999998</v>
      </c>
      <c r="F44" s="74">
        <v>0.44071239793302036</v>
      </c>
    </row>
    <row r="45" spans="1:7" x14ac:dyDescent="0.45">
      <c r="A45" s="59">
        <v>3</v>
      </c>
      <c r="B45" s="15">
        <v>1</v>
      </c>
      <c r="C45" s="6">
        <v>52.088999999999999</v>
      </c>
      <c r="D45" s="13">
        <v>21.193000000000001</v>
      </c>
      <c r="E45" s="14">
        <v>6.7039999999999997</v>
      </c>
      <c r="F45" s="74">
        <v>0.45520167405786249</v>
      </c>
    </row>
    <row r="46" spans="1:7" x14ac:dyDescent="0.45">
      <c r="A46" s="59">
        <v>4</v>
      </c>
      <c r="B46" s="15">
        <v>1</v>
      </c>
      <c r="C46" s="6">
        <v>51.542999999999999</v>
      </c>
      <c r="D46" s="13">
        <v>22.172999999999998</v>
      </c>
      <c r="E46" s="14">
        <v>4.306</v>
      </c>
      <c r="F46" s="74">
        <v>0.44954698019129657</v>
      </c>
    </row>
    <row r="47" spans="1:7" x14ac:dyDescent="0.45">
      <c r="A47" s="59">
        <v>5</v>
      </c>
      <c r="B47" s="15">
        <v>1</v>
      </c>
      <c r="C47" s="6">
        <v>51.133000000000003</v>
      </c>
      <c r="D47" s="13">
        <v>19.166</v>
      </c>
      <c r="E47" s="14">
        <v>5.3460000000000001</v>
      </c>
      <c r="F47" s="74">
        <v>0.44527017777169348</v>
      </c>
    </row>
    <row r="48" spans="1:7" x14ac:dyDescent="0.45">
      <c r="A48" s="59">
        <v>6</v>
      </c>
      <c r="B48" s="15">
        <v>1</v>
      </c>
      <c r="C48" s="6">
        <v>52.73</v>
      </c>
      <c r="D48" s="13">
        <v>23.646999999999998</v>
      </c>
      <c r="E48" s="14">
        <v>4.9710000000000001</v>
      </c>
      <c r="F48" s="74">
        <v>0.46167267210316704</v>
      </c>
    </row>
    <row r="49" spans="1:7" x14ac:dyDescent="0.45">
      <c r="A49" s="59">
        <v>7</v>
      </c>
      <c r="B49" s="15">
        <v>1</v>
      </c>
      <c r="C49" s="6">
        <v>51.026000000000003</v>
      </c>
      <c r="D49" s="13">
        <v>18.256</v>
      </c>
      <c r="E49" s="14">
        <v>5.18</v>
      </c>
      <c r="F49" s="74">
        <v>0.44414612158507433</v>
      </c>
    </row>
    <row r="50" spans="1:7" x14ac:dyDescent="0.45">
      <c r="A50" s="59">
        <v>8</v>
      </c>
      <c r="B50" s="15">
        <v>1</v>
      </c>
      <c r="C50" s="6">
        <v>52.368000000000002</v>
      </c>
      <c r="D50" s="13" t="s">
        <v>27</v>
      </c>
      <c r="E50" s="14">
        <v>5.9219999999999997</v>
      </c>
      <c r="F50" s="74">
        <v>0.45793232508402076</v>
      </c>
    </row>
    <row r="51" spans="1:7" x14ac:dyDescent="0.45">
      <c r="A51" s="59">
        <v>9</v>
      </c>
      <c r="B51" s="15">
        <v>2</v>
      </c>
      <c r="C51" s="6">
        <v>99.331000000000003</v>
      </c>
      <c r="D51" s="13">
        <v>12.105</v>
      </c>
      <c r="E51" s="14">
        <v>7.2480000000000002</v>
      </c>
      <c r="F51" s="74">
        <v>0.42922149178000829</v>
      </c>
    </row>
    <row r="52" spans="1:7" x14ac:dyDescent="0.45">
      <c r="A52" s="59">
        <v>10</v>
      </c>
      <c r="B52" s="15">
        <v>2</v>
      </c>
      <c r="C52" s="6">
        <v>99.924000000000007</v>
      </c>
      <c r="D52" s="13">
        <v>17.811</v>
      </c>
      <c r="E52" s="14">
        <v>6.3819999999999997</v>
      </c>
      <c r="F52" s="74">
        <v>0.43242864577078582</v>
      </c>
    </row>
    <row r="53" spans="1:7" x14ac:dyDescent="0.45">
      <c r="A53" s="59">
        <v>11</v>
      </c>
      <c r="B53" s="15">
        <v>2</v>
      </c>
      <c r="C53" s="6">
        <v>98.962000000000003</v>
      </c>
      <c r="D53" s="13">
        <v>13.887</v>
      </c>
      <c r="E53" s="14">
        <v>6.29</v>
      </c>
      <c r="F53" s="74">
        <v>0.42716396192477923</v>
      </c>
    </row>
    <row r="54" spans="1:7" x14ac:dyDescent="0.45">
      <c r="A54" s="59">
        <v>12</v>
      </c>
      <c r="B54" s="15">
        <v>2</v>
      </c>
      <c r="C54" s="6">
        <v>100.50700000000001</v>
      </c>
      <c r="D54" s="13">
        <v>16.905000000000001</v>
      </c>
      <c r="E54" s="14">
        <v>6.9210000000000003</v>
      </c>
      <c r="F54" s="74">
        <v>0.43580049150805417</v>
      </c>
    </row>
    <row r="55" spans="1:7" x14ac:dyDescent="0.45">
      <c r="A55" s="59">
        <v>13</v>
      </c>
      <c r="B55" s="15">
        <v>2</v>
      </c>
      <c r="C55" s="6">
        <v>98.748000000000005</v>
      </c>
      <c r="D55" s="13">
        <v>13.628</v>
      </c>
      <c r="E55" s="14">
        <v>5.7930000000000001</v>
      </c>
      <c r="F55" s="74">
        <v>0.42596305747964514</v>
      </c>
    </row>
    <row r="56" spans="1:7" x14ac:dyDescent="0.45">
      <c r="A56" s="59">
        <v>14</v>
      </c>
      <c r="B56" s="15">
        <v>2</v>
      </c>
      <c r="C56" s="6">
        <v>100.396</v>
      </c>
      <c r="D56" s="13">
        <v>15.473000000000001</v>
      </c>
      <c r="E56" s="14">
        <v>6.6710000000000003</v>
      </c>
      <c r="F56" s="74">
        <v>0.43497748914299378</v>
      </c>
    </row>
    <row r="57" spans="1:7" x14ac:dyDescent="0.45">
      <c r="A57" s="59">
        <v>15</v>
      </c>
      <c r="B57" s="15">
        <v>2</v>
      </c>
      <c r="C57" s="6">
        <v>98.775000000000006</v>
      </c>
      <c r="D57" s="13">
        <v>13.573</v>
      </c>
      <c r="E57" s="14">
        <v>7.0529999999999999</v>
      </c>
      <c r="F57" s="74">
        <v>0.42600860541635033</v>
      </c>
    </row>
    <row r="58" spans="1:7" x14ac:dyDescent="0.45">
      <c r="A58" s="59">
        <v>16</v>
      </c>
      <c r="B58" s="15">
        <v>2</v>
      </c>
      <c r="C58" s="6">
        <v>99.394000000000005</v>
      </c>
      <c r="D58" s="13">
        <v>16.798999999999999</v>
      </c>
      <c r="E58" s="14">
        <v>6.3890000000000002</v>
      </c>
      <c r="F58" s="75">
        <v>0.42912047004849391</v>
      </c>
    </row>
    <row r="59" spans="1:7" x14ac:dyDescent="0.45">
      <c r="A59" s="68"/>
      <c r="B59" s="69"/>
      <c r="C59" s="65">
        <f>AVERAGE(C43:C58)</f>
        <v>75.507000000000005</v>
      </c>
      <c r="D59" s="66">
        <f t="shared" ref="D59" si="4">AVERAGE(D43:D58)</f>
        <v>17.320066666666669</v>
      </c>
      <c r="E59" s="66">
        <f t="shared" ref="E59" si="5">AVERAGE(E43:E58)</f>
        <v>5.8834999999999997</v>
      </c>
      <c r="F59" s="77">
        <f t="shared" ref="F59" si="6">AVERAGE(F43:F58)</f>
        <v>0.43959644232055223</v>
      </c>
      <c r="G59" s="17"/>
    </row>
    <row r="60" spans="1:7" x14ac:dyDescent="0.45">
      <c r="A60" s="17"/>
      <c r="B60" s="17"/>
      <c r="C60" s="17"/>
      <c r="D60" s="17"/>
      <c r="E60" s="17"/>
      <c r="F60" s="17"/>
      <c r="G60" s="17"/>
    </row>
    <row r="61" spans="1:7" x14ac:dyDescent="0.45">
      <c r="A61" s="17"/>
      <c r="B61" s="17"/>
      <c r="C61" s="17"/>
      <c r="D61" s="17"/>
      <c r="E61" s="17"/>
      <c r="F61" s="17"/>
      <c r="G61" s="17"/>
    </row>
    <row r="62" spans="1:7" ht="42.75" x14ac:dyDescent="0.45">
      <c r="A62" s="57" t="s">
        <v>72</v>
      </c>
      <c r="B62" s="58" t="s">
        <v>79</v>
      </c>
      <c r="C62" s="58" t="s">
        <v>75</v>
      </c>
      <c r="D62" s="58" t="s">
        <v>81</v>
      </c>
      <c r="E62" s="58" t="s">
        <v>82</v>
      </c>
      <c r="F62" s="58" t="s">
        <v>80</v>
      </c>
    </row>
    <row r="63" spans="1:7" x14ac:dyDescent="0.45">
      <c r="A63" s="59">
        <v>17</v>
      </c>
      <c r="B63" s="15">
        <v>2</v>
      </c>
      <c r="C63" s="6">
        <v>99.253</v>
      </c>
      <c r="D63" s="14">
        <v>17.030999999999999</v>
      </c>
      <c r="E63" s="15">
        <v>7.5259999999999998</v>
      </c>
      <c r="F63" s="76">
        <v>0.42816841808308059</v>
      </c>
    </row>
    <row r="64" spans="1:7" x14ac:dyDescent="0.45">
      <c r="A64" s="59">
        <v>18</v>
      </c>
      <c r="B64" s="15">
        <v>2</v>
      </c>
      <c r="C64" s="6">
        <v>100.21</v>
      </c>
      <c r="D64" s="15">
        <v>20.826000000000001</v>
      </c>
      <c r="E64" s="15">
        <v>7.6130000000000004</v>
      </c>
      <c r="F64" s="76">
        <v>0.49151781259355354</v>
      </c>
    </row>
    <row r="65" spans="1:6" x14ac:dyDescent="0.45">
      <c r="A65" s="59">
        <v>19</v>
      </c>
      <c r="B65" s="15">
        <v>2</v>
      </c>
      <c r="C65" s="6">
        <v>99.43</v>
      </c>
      <c r="D65" s="15">
        <v>17.765000000000001</v>
      </c>
      <c r="E65" s="15">
        <v>7.4790000000000001</v>
      </c>
      <c r="F65" s="76">
        <v>0.48775017600321841</v>
      </c>
    </row>
    <row r="66" spans="1:6" x14ac:dyDescent="0.45">
      <c r="A66" s="59">
        <v>20</v>
      </c>
      <c r="B66" s="15">
        <v>2</v>
      </c>
      <c r="C66" s="6">
        <v>101.34699999999999</v>
      </c>
      <c r="D66" s="15">
        <v>25.338000000000001</v>
      </c>
      <c r="E66" s="15">
        <v>7.891</v>
      </c>
      <c r="F66" s="76">
        <v>0.43956900549596922</v>
      </c>
    </row>
    <row r="67" spans="1:6" x14ac:dyDescent="0.45">
      <c r="A67" s="59">
        <v>21</v>
      </c>
      <c r="B67" s="15">
        <v>2</v>
      </c>
      <c r="C67" s="6">
        <v>99.912000000000006</v>
      </c>
      <c r="D67" s="15">
        <v>19.646000000000001</v>
      </c>
      <c r="E67" s="15">
        <v>8.1</v>
      </c>
      <c r="F67" s="76">
        <v>0.49027143886620234</v>
      </c>
    </row>
    <row r="68" spans="1:6" x14ac:dyDescent="0.45">
      <c r="A68" s="59">
        <v>22</v>
      </c>
      <c r="B68" s="15">
        <v>2</v>
      </c>
      <c r="C68" s="6">
        <v>101.437</v>
      </c>
      <c r="D68" s="15">
        <v>25.696000000000002</v>
      </c>
      <c r="E68" s="15">
        <v>7.0720000000000001</v>
      </c>
      <c r="F68" s="76">
        <v>0.497569920246064</v>
      </c>
    </row>
    <row r="69" spans="1:6" x14ac:dyDescent="0.45">
      <c r="A69" s="59">
        <v>23</v>
      </c>
      <c r="B69" s="15">
        <v>2</v>
      </c>
      <c r="C69" s="6">
        <v>100.238</v>
      </c>
      <c r="D69" s="15">
        <v>20.94</v>
      </c>
      <c r="E69" s="15">
        <v>7.1390000000000002</v>
      </c>
      <c r="F69" s="76">
        <v>0.491919232227299</v>
      </c>
    </row>
    <row r="70" spans="1:6" x14ac:dyDescent="0.45">
      <c r="A70" s="59">
        <v>24</v>
      </c>
      <c r="B70" s="15">
        <v>2</v>
      </c>
      <c r="C70" s="6">
        <v>100.687</v>
      </c>
      <c r="D70" s="15">
        <v>22.72</v>
      </c>
      <c r="E70" s="15">
        <v>7.194</v>
      </c>
      <c r="F70" s="76">
        <v>0.49404590463515646</v>
      </c>
    </row>
    <row r="71" spans="1:6" x14ac:dyDescent="0.45">
      <c r="A71" s="59">
        <v>25</v>
      </c>
      <c r="B71" s="15">
        <v>4</v>
      </c>
      <c r="C71" s="6">
        <v>201.36199999999999</v>
      </c>
      <c r="D71" s="15">
        <v>12.823</v>
      </c>
      <c r="E71" s="15">
        <v>6.6619999999999999</v>
      </c>
      <c r="F71" s="76">
        <v>0.57742771724555775</v>
      </c>
    </row>
    <row r="72" spans="1:6" x14ac:dyDescent="0.45">
      <c r="A72" s="59">
        <v>26</v>
      </c>
      <c r="B72" s="15">
        <v>4</v>
      </c>
      <c r="C72" s="6">
        <v>204.488</v>
      </c>
      <c r="D72" s="15">
        <v>16.327999999999999</v>
      </c>
      <c r="E72" s="15">
        <v>7.5970000000000004</v>
      </c>
      <c r="F72" s="76">
        <v>0.58379464809670989</v>
      </c>
    </row>
    <row r="73" spans="1:6" x14ac:dyDescent="0.45">
      <c r="A73" s="59">
        <v>27</v>
      </c>
      <c r="B73" s="15">
        <v>4</v>
      </c>
      <c r="C73" s="6">
        <v>197.637</v>
      </c>
      <c r="D73" s="15">
        <v>8.6470000000000002</v>
      </c>
      <c r="E73" s="15">
        <v>4.9720000000000004</v>
      </c>
      <c r="F73" s="76">
        <v>0.56955934364516769</v>
      </c>
    </row>
    <row r="74" spans="1:6" x14ac:dyDescent="0.45">
      <c r="A74" s="59">
        <v>28</v>
      </c>
      <c r="B74" s="15">
        <v>4</v>
      </c>
      <c r="C74" s="6">
        <v>203.417</v>
      </c>
      <c r="D74" s="15">
        <v>15.127000000000001</v>
      </c>
      <c r="E74" s="15">
        <v>6.2679999999999998</v>
      </c>
      <c r="F74" s="76">
        <v>0.58155906340178065</v>
      </c>
    </row>
    <row r="75" spans="1:6" x14ac:dyDescent="0.45">
      <c r="A75" s="59">
        <v>29</v>
      </c>
      <c r="B75" s="15">
        <v>4</v>
      </c>
      <c r="C75" s="6">
        <v>201.65199999999999</v>
      </c>
      <c r="D75" s="15">
        <v>13.148</v>
      </c>
      <c r="E75" s="15">
        <v>6.7489999999999997</v>
      </c>
      <c r="F75" s="76">
        <v>0.57815940332850657</v>
      </c>
    </row>
    <row r="76" spans="1:6" x14ac:dyDescent="0.45">
      <c r="A76" s="59">
        <v>30</v>
      </c>
      <c r="B76" s="15">
        <v>4</v>
      </c>
      <c r="C76" s="6">
        <v>205.00200000000001</v>
      </c>
      <c r="D76" s="15">
        <v>16.904</v>
      </c>
      <c r="E76" s="15">
        <v>7.7510000000000003</v>
      </c>
      <c r="F76" s="76">
        <v>0.58486746470766149</v>
      </c>
    </row>
    <row r="77" spans="1:6" x14ac:dyDescent="0.45">
      <c r="A77" s="59">
        <v>31</v>
      </c>
      <c r="B77" s="15">
        <v>4</v>
      </c>
      <c r="C77" s="6">
        <v>200.43799999999999</v>
      </c>
      <c r="D77" s="15">
        <v>11.788</v>
      </c>
      <c r="E77" s="15">
        <v>5.6</v>
      </c>
      <c r="F77" s="76">
        <v>0.57551462297568323</v>
      </c>
    </row>
    <row r="78" spans="1:6" x14ac:dyDescent="0.45">
      <c r="A78" s="59">
        <v>32</v>
      </c>
      <c r="B78" s="15">
        <v>4</v>
      </c>
      <c r="C78" s="6">
        <v>203.83699999999999</v>
      </c>
      <c r="D78" s="15">
        <v>15.598000000000001</v>
      </c>
      <c r="E78" s="15">
        <v>6.3620000000000001</v>
      </c>
      <c r="F78" s="76">
        <v>0.58237709542428506</v>
      </c>
    </row>
    <row r="79" spans="1:6" x14ac:dyDescent="0.45">
      <c r="A79" s="73"/>
      <c r="B79" s="72"/>
      <c r="C79" s="65">
        <f>AVERAGE(C63:C78)</f>
        <v>151.27168749999998</v>
      </c>
      <c r="D79" s="66">
        <f t="shared" ref="D79" si="7">AVERAGE(D63:D78)</f>
        <v>17.520312500000003</v>
      </c>
      <c r="E79" s="66">
        <f t="shared" ref="E79" si="8">AVERAGE(E63:E78)</f>
        <v>6.9984374999999996</v>
      </c>
      <c r="F79" s="77">
        <f t="shared" ref="F79" si="9">AVERAGE(F63:F78)</f>
        <v>0.52837945418599352</v>
      </c>
    </row>
    <row r="82" spans="1:7" x14ac:dyDescent="0.45">
      <c r="E82" s="92"/>
    </row>
    <row r="83" spans="1:7" ht="43.05" customHeight="1" x14ac:dyDescent="0.45">
      <c r="A83" s="57" t="s">
        <v>72</v>
      </c>
      <c r="B83" s="58" t="s">
        <v>74</v>
      </c>
      <c r="C83" s="58" t="s">
        <v>75</v>
      </c>
      <c r="D83" s="58" t="s">
        <v>76</v>
      </c>
      <c r="E83" s="58" t="s">
        <v>77</v>
      </c>
      <c r="F83" s="58" t="s">
        <v>78</v>
      </c>
    </row>
    <row r="84" spans="1:7" ht="15.75" x14ac:dyDescent="0.45">
      <c r="A84" s="59">
        <v>1</v>
      </c>
      <c r="B84" s="93">
        <v>1</v>
      </c>
      <c r="C84" s="94">
        <v>28.37</v>
      </c>
      <c r="D84" s="43">
        <v>16.573</v>
      </c>
      <c r="E84" s="43">
        <v>1.851</v>
      </c>
      <c r="F84" s="42">
        <v>0.38</v>
      </c>
    </row>
    <row r="85" spans="1:7" ht="15.75" x14ac:dyDescent="0.45">
      <c r="A85" s="59">
        <v>2</v>
      </c>
      <c r="B85" s="93">
        <v>1</v>
      </c>
      <c r="C85" s="94">
        <v>28.38</v>
      </c>
      <c r="D85" s="43">
        <v>19.346</v>
      </c>
      <c r="E85" s="43">
        <v>2.3530000000000002</v>
      </c>
      <c r="F85" s="42">
        <v>0.32</v>
      </c>
    </row>
    <row r="86" spans="1:7" ht="15.75" x14ac:dyDescent="0.45">
      <c r="A86" s="59">
        <v>3</v>
      </c>
      <c r="B86" s="93">
        <v>1</v>
      </c>
      <c r="C86" s="94">
        <v>28.36</v>
      </c>
      <c r="D86" s="43">
        <v>15.712999999999999</v>
      </c>
      <c r="E86" s="43">
        <v>2.1080000000000001</v>
      </c>
      <c r="F86" s="42">
        <v>0.08</v>
      </c>
    </row>
    <row r="87" spans="1:7" ht="15.75" x14ac:dyDescent="0.45">
      <c r="A87" s="59">
        <v>4</v>
      </c>
      <c r="B87" s="93">
        <v>1</v>
      </c>
      <c r="C87" s="94">
        <v>28.39</v>
      </c>
      <c r="D87" s="43">
        <v>21.265999999999998</v>
      </c>
      <c r="E87" s="43">
        <v>2.4630000000000001</v>
      </c>
      <c r="F87" s="42">
        <v>0.13</v>
      </c>
    </row>
    <row r="88" spans="1:7" ht="15.75" x14ac:dyDescent="0.45">
      <c r="A88" s="59">
        <v>5</v>
      </c>
      <c r="B88" s="93">
        <v>3</v>
      </c>
      <c r="C88" s="94">
        <v>85.03</v>
      </c>
      <c r="D88" s="43">
        <v>11.023999999999999</v>
      </c>
      <c r="E88" s="43">
        <v>2.0059999999999998</v>
      </c>
      <c r="F88" s="42">
        <v>0.15</v>
      </c>
    </row>
    <row r="89" spans="1:7" ht="15.75" x14ac:dyDescent="0.45">
      <c r="A89" s="59">
        <v>6</v>
      </c>
      <c r="B89" s="93">
        <v>3</v>
      </c>
      <c r="C89" s="94">
        <v>85.09</v>
      </c>
      <c r="D89" s="43">
        <v>15.49</v>
      </c>
      <c r="E89" s="43">
        <v>2.06</v>
      </c>
      <c r="F89" s="42">
        <v>0.18</v>
      </c>
    </row>
    <row r="90" spans="1:7" ht="15.75" x14ac:dyDescent="0.45">
      <c r="A90" s="59">
        <v>7</v>
      </c>
      <c r="B90" s="93">
        <v>3</v>
      </c>
      <c r="C90" s="94">
        <v>85.03</v>
      </c>
      <c r="D90" s="43">
        <v>10.536</v>
      </c>
      <c r="E90" s="43">
        <v>1.8140000000000001</v>
      </c>
      <c r="F90" s="42">
        <v>0.43</v>
      </c>
    </row>
    <row r="91" spans="1:7" ht="15.75" x14ac:dyDescent="0.45">
      <c r="A91" s="59">
        <v>8</v>
      </c>
      <c r="B91" s="93">
        <v>3</v>
      </c>
      <c r="C91" s="94">
        <v>85.07</v>
      </c>
      <c r="D91" s="43">
        <v>13.991</v>
      </c>
      <c r="E91" s="43">
        <v>1.9159999999999999</v>
      </c>
      <c r="F91" s="42">
        <v>0.39</v>
      </c>
    </row>
    <row r="92" spans="1:7" x14ac:dyDescent="0.45">
      <c r="A92" s="73"/>
      <c r="B92" s="96"/>
      <c r="C92" s="65">
        <f>AVERAGE(C76:C91)</f>
        <v>101.18905729166666</v>
      </c>
      <c r="D92" s="66">
        <f t="shared" ref="D92" si="10">AVERAGE(D76:D91)</f>
        <v>15.479109375000002</v>
      </c>
      <c r="E92" s="66">
        <f t="shared" ref="E92" si="11">AVERAGE(E76:E91)</f>
        <v>3.6068697916666665</v>
      </c>
      <c r="F92" s="67">
        <f>AVERAGE(F76:F91)</f>
        <v>0.36092821977446859</v>
      </c>
    </row>
    <row r="95" spans="1:7" ht="28.5" x14ac:dyDescent="0.45">
      <c r="A95" s="57" t="s">
        <v>72</v>
      </c>
      <c r="B95" s="58" t="s">
        <v>73</v>
      </c>
      <c r="C95" s="58" t="s">
        <v>74</v>
      </c>
      <c r="D95" s="58" t="s">
        <v>75</v>
      </c>
      <c r="E95" s="58" t="s">
        <v>76</v>
      </c>
      <c r="F95" s="58" t="s">
        <v>77</v>
      </c>
      <c r="G95" s="58" t="s">
        <v>78</v>
      </c>
    </row>
    <row r="96" spans="1:7" x14ac:dyDescent="0.45">
      <c r="A96" s="59">
        <v>9</v>
      </c>
      <c r="B96" s="95">
        <v>1</v>
      </c>
      <c r="C96" s="40">
        <v>1</v>
      </c>
      <c r="D96" s="94">
        <v>50.94</v>
      </c>
      <c r="E96" s="43">
        <v>19.62</v>
      </c>
      <c r="F96" s="43">
        <v>3.4750000000000001</v>
      </c>
      <c r="G96" s="42">
        <v>0.16</v>
      </c>
    </row>
    <row r="97" spans="1:7" x14ac:dyDescent="0.45">
      <c r="A97" s="59">
        <v>10</v>
      </c>
      <c r="B97" s="95"/>
      <c r="C97" s="40">
        <v>2</v>
      </c>
      <c r="D97" s="94">
        <v>56.72</v>
      </c>
      <c r="E97" s="43">
        <v>23.895</v>
      </c>
      <c r="F97" s="43">
        <v>3.7349999999999999</v>
      </c>
      <c r="G97" s="42">
        <v>0.15</v>
      </c>
    </row>
    <row r="98" spans="1:7" x14ac:dyDescent="0.45">
      <c r="A98" s="59">
        <v>11</v>
      </c>
      <c r="B98" s="95">
        <v>1</v>
      </c>
      <c r="C98" s="40">
        <v>1</v>
      </c>
      <c r="D98" s="94">
        <v>50.93</v>
      </c>
      <c r="E98" s="43">
        <v>17.994</v>
      </c>
      <c r="F98" s="43">
        <v>2.742</v>
      </c>
      <c r="G98" s="42">
        <v>0.37</v>
      </c>
    </row>
    <row r="99" spans="1:7" x14ac:dyDescent="0.45">
      <c r="A99" s="59">
        <v>12</v>
      </c>
      <c r="B99" s="95">
        <v>1</v>
      </c>
      <c r="C99" s="40">
        <v>1</v>
      </c>
      <c r="D99" s="94">
        <v>50.96</v>
      </c>
      <c r="E99" s="43">
        <v>22.51</v>
      </c>
      <c r="F99" s="43">
        <v>3.222</v>
      </c>
      <c r="G99" s="42">
        <v>0.34</v>
      </c>
    </row>
    <row r="100" spans="1:7" x14ac:dyDescent="0.45">
      <c r="A100" s="59">
        <v>13</v>
      </c>
      <c r="B100" s="95">
        <v>1</v>
      </c>
      <c r="C100" s="40">
        <v>3</v>
      </c>
      <c r="D100" s="94">
        <v>107.51</v>
      </c>
      <c r="E100" s="43">
        <v>13.88</v>
      </c>
      <c r="F100" s="43">
        <v>3.173</v>
      </c>
      <c r="G100" s="42">
        <v>0.13</v>
      </c>
    </row>
    <row r="101" spans="1:7" x14ac:dyDescent="0.45">
      <c r="A101" s="59">
        <v>14</v>
      </c>
      <c r="B101" s="95"/>
      <c r="C101" s="40">
        <v>3</v>
      </c>
      <c r="D101" s="94">
        <v>84.99</v>
      </c>
      <c r="E101" s="43">
        <v>17.552</v>
      </c>
      <c r="F101" s="43">
        <v>3.8660000000000001</v>
      </c>
      <c r="G101" s="42">
        <v>0.11</v>
      </c>
    </row>
    <row r="102" spans="1:7" x14ac:dyDescent="0.45">
      <c r="A102" s="59">
        <v>15</v>
      </c>
      <c r="B102" s="95"/>
      <c r="C102" s="40">
        <v>3</v>
      </c>
      <c r="D102" s="94">
        <v>84.98</v>
      </c>
      <c r="E102" s="43">
        <v>15.712999999999999</v>
      </c>
      <c r="F102" s="43">
        <v>3.863</v>
      </c>
      <c r="G102" s="42">
        <v>0.33</v>
      </c>
    </row>
    <row r="103" spans="1:7" x14ac:dyDescent="0.45">
      <c r="A103" s="59">
        <v>16</v>
      </c>
      <c r="B103" s="95">
        <v>1</v>
      </c>
      <c r="C103" s="40">
        <v>3</v>
      </c>
      <c r="D103" s="94">
        <v>107.51</v>
      </c>
      <c r="E103" s="43">
        <v>14.018000000000001</v>
      </c>
      <c r="F103" s="43">
        <v>3.2610000000000001</v>
      </c>
      <c r="G103" s="42">
        <v>0.28999999999999998</v>
      </c>
    </row>
    <row r="104" spans="1:7" x14ac:dyDescent="0.45">
      <c r="A104" s="73"/>
      <c r="B104" s="97"/>
      <c r="C104" s="96"/>
      <c r="D104" s="65">
        <f>AVERAGE(D88:D103)</f>
        <v>50.850777644230774</v>
      </c>
      <c r="E104" s="66">
        <f t="shared" ref="E104" si="12">AVERAGE(E88:E103)</f>
        <v>12.044989983974357</v>
      </c>
      <c r="F104" s="66">
        <f t="shared" ref="F104" si="13">AVERAGE(F88:F103)</f>
        <v>2.2190714015211128</v>
      </c>
      <c r="G104" s="70">
        <f t="shared" ref="G104" si="14">AVERAGE(G88:G103)</f>
        <v>0.23500000000000001</v>
      </c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E137-4369-6249-9285-0553D17255A3}">
  <dimension ref="B2:AA63"/>
  <sheetViews>
    <sheetView topLeftCell="A34" zoomScale="62" zoomScaleNormal="110" workbookViewId="0">
      <selection activeCell="AC69" sqref="AC69"/>
    </sheetView>
  </sheetViews>
  <sheetFormatPr baseColWidth="10" defaultRowHeight="14.25" x14ac:dyDescent="0.45"/>
  <cols>
    <col min="2" max="2" width="10" bestFit="1" customWidth="1"/>
    <col min="3" max="3" width="13.6640625" customWidth="1"/>
    <col min="4" max="4" width="11.6640625" customWidth="1"/>
    <col min="5" max="5" width="9.796875" customWidth="1"/>
    <col min="6" max="6" width="11" customWidth="1"/>
    <col min="7" max="7" width="13.6640625" customWidth="1"/>
    <col min="8" max="8" width="15.33203125" customWidth="1"/>
    <col min="9" max="9" width="15.796875" customWidth="1"/>
    <col min="10" max="10" width="12.6640625" customWidth="1"/>
    <col min="11" max="11" width="14" customWidth="1"/>
    <col min="12" max="12" width="15.46484375" customWidth="1"/>
    <col min="13" max="13" width="13.33203125" customWidth="1"/>
    <col min="14" max="14" width="9" customWidth="1"/>
    <col min="15" max="15" width="9" bestFit="1" customWidth="1"/>
    <col min="16" max="16" width="14.46484375" customWidth="1"/>
    <col min="17" max="17" width="16.46484375" customWidth="1"/>
    <col min="18" max="18" width="15.796875" customWidth="1"/>
    <col min="19" max="19" width="16.1328125" customWidth="1"/>
    <col min="20" max="20" width="15.796875" customWidth="1"/>
    <col min="23" max="23" width="15.33203125" customWidth="1"/>
    <col min="24" max="24" width="16" customWidth="1"/>
    <col min="25" max="25" width="13.33203125" customWidth="1"/>
    <col min="26" max="26" width="13.46484375" customWidth="1"/>
    <col min="27" max="27" width="16.1328125" customWidth="1"/>
  </cols>
  <sheetData>
    <row r="2" spans="2:20" ht="47.25" x14ac:dyDescent="0.45">
      <c r="B2" s="18" t="s">
        <v>1</v>
      </c>
      <c r="C2" s="18" t="s">
        <v>2</v>
      </c>
      <c r="D2" s="18" t="s">
        <v>3</v>
      </c>
      <c r="E2" s="18" t="s">
        <v>4</v>
      </c>
      <c r="F2" s="25" t="s">
        <v>5</v>
      </c>
      <c r="G2" s="26" t="s">
        <v>6</v>
      </c>
      <c r="H2" s="19" t="s">
        <v>7</v>
      </c>
      <c r="I2" s="20" t="s">
        <v>8</v>
      </c>
      <c r="J2" s="21" t="s">
        <v>9</v>
      </c>
      <c r="K2" s="18" t="s">
        <v>10</v>
      </c>
      <c r="L2" s="18" t="s">
        <v>11</v>
      </c>
      <c r="M2" s="18" t="s">
        <v>12</v>
      </c>
      <c r="N2" s="18" t="s">
        <v>13</v>
      </c>
      <c r="O2" s="18" t="s">
        <v>14</v>
      </c>
      <c r="P2" s="18" t="s">
        <v>15</v>
      </c>
      <c r="Q2" s="115" t="s">
        <v>102</v>
      </c>
      <c r="R2" s="115" t="s">
        <v>101</v>
      </c>
      <c r="S2" s="131" t="s">
        <v>105</v>
      </c>
      <c r="T2" s="39"/>
    </row>
    <row r="3" spans="2:20" ht="15.75" x14ac:dyDescent="0.45">
      <c r="B3" s="1">
        <v>0.3</v>
      </c>
      <c r="C3" s="2" t="s">
        <v>16</v>
      </c>
      <c r="D3" s="3" t="s">
        <v>17</v>
      </c>
      <c r="E3" s="3" t="s">
        <v>18</v>
      </c>
      <c r="F3" s="4"/>
      <c r="G3" s="22">
        <v>1</v>
      </c>
      <c r="H3" s="11"/>
      <c r="I3" s="12"/>
      <c r="J3" s="5">
        <v>28.353000000000002</v>
      </c>
      <c r="K3" s="14">
        <v>13.468999999999999</v>
      </c>
      <c r="L3" s="15">
        <v>13.468999999999999</v>
      </c>
      <c r="M3" s="14">
        <v>1.9350000000000001</v>
      </c>
      <c r="N3" s="15">
        <v>0</v>
      </c>
      <c r="O3" s="15">
        <v>0</v>
      </c>
      <c r="P3" s="23">
        <v>0</v>
      </c>
      <c r="Q3" s="126">
        <v>10</v>
      </c>
      <c r="R3" s="126">
        <v>14</v>
      </c>
      <c r="S3" s="132">
        <f>J3/R3</f>
        <v>2.0252142857142856</v>
      </c>
      <c r="T3" s="39"/>
    </row>
    <row r="4" spans="2:20" x14ac:dyDescent="0.45">
      <c r="B4" s="1">
        <v>0.3</v>
      </c>
      <c r="C4" s="3" t="s">
        <v>19</v>
      </c>
      <c r="D4" s="3" t="s">
        <v>17</v>
      </c>
      <c r="E4" s="3" t="s">
        <v>18</v>
      </c>
      <c r="F4" s="4"/>
      <c r="G4" s="22">
        <v>1</v>
      </c>
      <c r="H4" s="11"/>
      <c r="I4" s="12"/>
      <c r="J4" s="5">
        <v>28.356999999999999</v>
      </c>
      <c r="K4" s="14">
        <v>14.446999999999999</v>
      </c>
      <c r="L4" s="15">
        <v>14.446999999999999</v>
      </c>
      <c r="M4" s="14">
        <v>2.2050000000000001</v>
      </c>
      <c r="N4" s="15">
        <v>0</v>
      </c>
      <c r="O4" s="15">
        <v>0</v>
      </c>
      <c r="P4" s="23">
        <v>0</v>
      </c>
      <c r="Q4" s="126">
        <v>8</v>
      </c>
      <c r="R4" s="126">
        <v>14</v>
      </c>
      <c r="S4" s="132">
        <f t="shared" ref="S4:S18" si="0">J4/R4</f>
        <v>2.0255000000000001</v>
      </c>
      <c r="T4" s="39"/>
    </row>
    <row r="5" spans="2:20" x14ac:dyDescent="0.45">
      <c r="B5" s="1">
        <v>0.3</v>
      </c>
      <c r="C5" s="3" t="s">
        <v>19</v>
      </c>
      <c r="D5" s="3" t="s">
        <v>17</v>
      </c>
      <c r="E5" s="3" t="s">
        <v>20</v>
      </c>
      <c r="F5" s="4"/>
      <c r="G5" s="22">
        <v>1</v>
      </c>
      <c r="H5" s="11"/>
      <c r="I5" s="12"/>
      <c r="J5" s="5">
        <v>28.378</v>
      </c>
      <c r="K5" s="15">
        <v>19.564</v>
      </c>
      <c r="L5" s="15">
        <v>19.564</v>
      </c>
      <c r="M5" s="14">
        <v>3.0209999999999999</v>
      </c>
      <c r="N5" s="15">
        <v>0</v>
      </c>
      <c r="O5" s="15">
        <v>0</v>
      </c>
      <c r="P5" s="23">
        <v>0</v>
      </c>
      <c r="Q5" s="126">
        <v>14</v>
      </c>
      <c r="R5" s="126">
        <v>19</v>
      </c>
      <c r="S5" s="132">
        <f t="shared" si="0"/>
        <v>1.4935789473684211</v>
      </c>
      <c r="T5" s="39"/>
    </row>
    <row r="6" spans="2:20" ht="15.75" x14ac:dyDescent="0.45">
      <c r="B6" s="1">
        <v>0.3</v>
      </c>
      <c r="C6" s="2" t="s">
        <v>16</v>
      </c>
      <c r="D6" s="3" t="s">
        <v>17</v>
      </c>
      <c r="E6" s="3" t="s">
        <v>20</v>
      </c>
      <c r="F6" s="4"/>
      <c r="G6" s="22">
        <v>1</v>
      </c>
      <c r="H6" s="11"/>
      <c r="I6" s="12"/>
      <c r="J6" s="5">
        <v>28.372</v>
      </c>
      <c r="K6" s="15">
        <v>18.216000000000001</v>
      </c>
      <c r="L6" s="15">
        <v>18.216000000000001</v>
      </c>
      <c r="M6" s="14">
        <v>1.996</v>
      </c>
      <c r="N6" s="15">
        <v>0</v>
      </c>
      <c r="O6" s="15">
        <v>0</v>
      </c>
      <c r="P6" s="23">
        <v>0</v>
      </c>
      <c r="Q6" s="126">
        <v>9</v>
      </c>
      <c r="R6" s="126">
        <v>12</v>
      </c>
      <c r="S6" s="132">
        <f t="shared" si="0"/>
        <v>2.3643333333333332</v>
      </c>
      <c r="T6" s="39"/>
    </row>
    <row r="7" spans="2:20" ht="15.75" x14ac:dyDescent="0.45">
      <c r="B7" s="1">
        <v>0.1</v>
      </c>
      <c r="C7" s="2" t="s">
        <v>16</v>
      </c>
      <c r="D7" s="3" t="s">
        <v>17</v>
      </c>
      <c r="E7" s="3" t="s">
        <v>18</v>
      </c>
      <c r="F7" s="4"/>
      <c r="G7" s="22">
        <v>1</v>
      </c>
      <c r="H7" s="11"/>
      <c r="I7" s="12"/>
      <c r="J7" s="5">
        <v>28.364999999999998</v>
      </c>
      <c r="K7" s="14">
        <v>16.378</v>
      </c>
      <c r="L7" s="15">
        <v>16.378</v>
      </c>
      <c r="M7" s="14">
        <v>2.266</v>
      </c>
      <c r="N7" s="15">
        <v>0</v>
      </c>
      <c r="O7" s="15">
        <v>0</v>
      </c>
      <c r="P7" s="23">
        <v>0</v>
      </c>
      <c r="Q7" s="126">
        <v>12</v>
      </c>
      <c r="R7" s="126">
        <v>16</v>
      </c>
      <c r="S7" s="132">
        <f t="shared" si="0"/>
        <v>1.7728124999999999</v>
      </c>
      <c r="T7" s="39"/>
    </row>
    <row r="8" spans="2:20" ht="15.75" x14ac:dyDescent="0.45">
      <c r="B8" s="1">
        <v>0.1</v>
      </c>
      <c r="C8" s="2" t="s">
        <v>16</v>
      </c>
      <c r="D8" s="3" t="s">
        <v>17</v>
      </c>
      <c r="E8" s="3" t="s">
        <v>20</v>
      </c>
      <c r="F8" s="4"/>
      <c r="G8" s="22">
        <v>1</v>
      </c>
      <c r="H8" s="11"/>
      <c r="I8" s="12"/>
      <c r="J8" s="5">
        <v>28.385999999999999</v>
      </c>
      <c r="K8" s="14">
        <v>21.539000000000001</v>
      </c>
      <c r="L8" s="15">
        <v>21.539000000000001</v>
      </c>
      <c r="M8" s="14">
        <v>2.411</v>
      </c>
      <c r="N8" s="15">
        <v>0</v>
      </c>
      <c r="O8" s="15">
        <v>0</v>
      </c>
      <c r="P8" s="23">
        <v>0</v>
      </c>
      <c r="Q8" s="126">
        <v>9</v>
      </c>
      <c r="R8" s="126">
        <v>15</v>
      </c>
      <c r="S8" s="132">
        <f t="shared" si="0"/>
        <v>1.8923999999999999</v>
      </c>
      <c r="T8" s="39"/>
    </row>
    <row r="9" spans="2:20" x14ac:dyDescent="0.45">
      <c r="B9" s="1">
        <v>0.1</v>
      </c>
      <c r="C9" s="3" t="s">
        <v>19</v>
      </c>
      <c r="D9" s="3" t="s">
        <v>17</v>
      </c>
      <c r="E9" s="3" t="s">
        <v>18</v>
      </c>
      <c r="F9" s="4"/>
      <c r="G9" s="22">
        <v>1</v>
      </c>
      <c r="H9" s="11"/>
      <c r="I9" s="12"/>
      <c r="J9" s="5">
        <v>28.363</v>
      </c>
      <c r="K9" s="14">
        <v>15.897</v>
      </c>
      <c r="L9" s="15">
        <v>15.897</v>
      </c>
      <c r="M9" s="14">
        <v>2.48</v>
      </c>
      <c r="N9" s="15">
        <v>0</v>
      </c>
      <c r="O9" s="15">
        <v>0</v>
      </c>
      <c r="P9" s="23">
        <v>0</v>
      </c>
      <c r="Q9" s="126">
        <v>10</v>
      </c>
      <c r="R9" s="126">
        <v>16</v>
      </c>
      <c r="S9" s="132">
        <f t="shared" si="0"/>
        <v>1.7726875</v>
      </c>
      <c r="T9" s="39"/>
    </row>
    <row r="10" spans="2:20" x14ac:dyDescent="0.45">
      <c r="B10" s="1">
        <v>0.1</v>
      </c>
      <c r="C10" s="3" t="s">
        <v>19</v>
      </c>
      <c r="D10" s="3" t="s">
        <v>17</v>
      </c>
      <c r="E10" s="3" t="s">
        <v>20</v>
      </c>
      <c r="F10" s="4"/>
      <c r="G10" s="22">
        <v>1</v>
      </c>
      <c r="H10" s="11"/>
      <c r="I10" s="12"/>
      <c r="J10" s="5">
        <v>28.387</v>
      </c>
      <c r="K10" s="14">
        <v>21.916</v>
      </c>
      <c r="L10" s="15">
        <v>21.916</v>
      </c>
      <c r="M10" s="14">
        <v>2.9820000000000002</v>
      </c>
      <c r="N10" s="15">
        <v>0</v>
      </c>
      <c r="O10" s="15">
        <v>0</v>
      </c>
      <c r="P10" s="23">
        <v>0</v>
      </c>
      <c r="Q10" s="126">
        <v>11</v>
      </c>
      <c r="R10" s="126">
        <v>17</v>
      </c>
      <c r="S10" s="132">
        <f t="shared" si="0"/>
        <v>1.6698235294117647</v>
      </c>
      <c r="T10" s="39"/>
    </row>
    <row r="11" spans="2:20" ht="15.75" x14ac:dyDescent="0.45">
      <c r="B11" s="1">
        <v>0.1</v>
      </c>
      <c r="C11" s="2" t="s">
        <v>16</v>
      </c>
      <c r="D11" s="3" t="s">
        <v>21</v>
      </c>
      <c r="E11" s="3" t="s">
        <v>18</v>
      </c>
      <c r="F11" s="4"/>
      <c r="G11" s="22">
        <v>2</v>
      </c>
      <c r="H11" s="11"/>
      <c r="I11" s="12"/>
      <c r="J11" s="5">
        <v>56.695999999999998</v>
      </c>
      <c r="K11" s="14">
        <v>12.0163252298644</v>
      </c>
      <c r="L11" s="14">
        <v>24.032650459728799</v>
      </c>
      <c r="M11" s="14">
        <v>2.54</v>
      </c>
      <c r="N11" s="15">
        <v>0</v>
      </c>
      <c r="O11" s="15">
        <v>0</v>
      </c>
      <c r="P11" s="23">
        <v>0</v>
      </c>
      <c r="Q11" s="126">
        <v>31</v>
      </c>
      <c r="R11" s="126">
        <v>43</v>
      </c>
      <c r="S11" s="132">
        <f t="shared" si="0"/>
        <v>1.3185116279069766</v>
      </c>
      <c r="T11" s="39"/>
    </row>
    <row r="12" spans="2:20" ht="15.75" x14ac:dyDescent="0.45">
      <c r="B12" s="1">
        <v>0.1</v>
      </c>
      <c r="C12" s="2" t="s">
        <v>16</v>
      </c>
      <c r="D12" s="3" t="s">
        <v>21</v>
      </c>
      <c r="E12" s="3" t="s">
        <v>20</v>
      </c>
      <c r="F12" s="4"/>
      <c r="G12" s="22">
        <v>2</v>
      </c>
      <c r="H12" s="11"/>
      <c r="I12" s="12"/>
      <c r="J12" s="5">
        <v>56.713999999999999</v>
      </c>
      <c r="K12" s="15">
        <v>14.349</v>
      </c>
      <c r="L12" s="15">
        <v>28.698</v>
      </c>
      <c r="M12" s="14">
        <v>2.5219999999999998</v>
      </c>
      <c r="N12" s="15">
        <v>0</v>
      </c>
      <c r="O12" s="15">
        <v>0</v>
      </c>
      <c r="P12" s="23">
        <v>0</v>
      </c>
      <c r="Q12" s="126">
        <v>29</v>
      </c>
      <c r="R12" s="126">
        <v>40</v>
      </c>
      <c r="S12" s="132">
        <f t="shared" si="0"/>
        <v>1.4178500000000001</v>
      </c>
      <c r="T12" s="39"/>
    </row>
    <row r="13" spans="2:20" x14ac:dyDescent="0.45">
      <c r="B13" s="1">
        <v>0.1</v>
      </c>
      <c r="C13" s="3" t="s">
        <v>19</v>
      </c>
      <c r="D13" s="3" t="s">
        <v>21</v>
      </c>
      <c r="E13" s="3" t="s">
        <v>18</v>
      </c>
      <c r="F13" s="4"/>
      <c r="G13" s="22">
        <v>2</v>
      </c>
      <c r="H13" s="11"/>
      <c r="I13" s="12"/>
      <c r="J13" s="5">
        <v>56.689</v>
      </c>
      <c r="K13" s="15">
        <v>11.164999999999999</v>
      </c>
      <c r="L13" s="15">
        <v>22.33</v>
      </c>
      <c r="M13" s="14">
        <v>2.746</v>
      </c>
      <c r="N13" s="15">
        <v>0</v>
      </c>
      <c r="O13" s="15">
        <v>0</v>
      </c>
      <c r="P13" s="23">
        <v>0</v>
      </c>
      <c r="Q13" s="126">
        <v>27</v>
      </c>
      <c r="R13" s="126">
        <v>45</v>
      </c>
      <c r="S13" s="132">
        <f t="shared" si="0"/>
        <v>1.2597555555555555</v>
      </c>
      <c r="T13" s="39"/>
    </row>
    <row r="14" spans="2:20" x14ac:dyDescent="0.45">
      <c r="B14" s="1">
        <v>0.1</v>
      </c>
      <c r="C14" s="3" t="s">
        <v>19</v>
      </c>
      <c r="D14" s="3" t="s">
        <v>21</v>
      </c>
      <c r="E14" s="3" t="s">
        <v>20</v>
      </c>
      <c r="F14" s="4"/>
      <c r="G14" s="22">
        <v>2</v>
      </c>
      <c r="H14" s="11"/>
      <c r="I14" s="12"/>
      <c r="J14" s="5">
        <v>56.706000000000003</v>
      </c>
      <c r="K14" s="15">
        <v>13.273</v>
      </c>
      <c r="L14" s="15">
        <v>26.545999999999999</v>
      </c>
      <c r="M14" s="14">
        <v>2.7919999999999998</v>
      </c>
      <c r="N14" s="15">
        <v>0</v>
      </c>
      <c r="O14" s="15">
        <v>0</v>
      </c>
      <c r="P14" s="23">
        <v>0</v>
      </c>
      <c r="Q14" s="126">
        <v>33</v>
      </c>
      <c r="R14" s="126">
        <v>42</v>
      </c>
      <c r="S14" s="132">
        <f t="shared" si="0"/>
        <v>1.3501428571428573</v>
      </c>
      <c r="T14" s="39"/>
    </row>
    <row r="15" spans="2:20" x14ac:dyDescent="0.45">
      <c r="B15" s="1">
        <v>0.3</v>
      </c>
      <c r="C15" s="3" t="s">
        <v>19</v>
      </c>
      <c r="D15" s="3" t="s">
        <v>21</v>
      </c>
      <c r="E15" s="3" t="s">
        <v>18</v>
      </c>
      <c r="F15" s="4"/>
      <c r="G15" s="22">
        <v>2</v>
      </c>
      <c r="H15" s="11"/>
      <c r="I15" s="12"/>
      <c r="J15" s="5">
        <v>56.685000000000002</v>
      </c>
      <c r="K15" s="14">
        <v>10.641</v>
      </c>
      <c r="L15" s="15">
        <v>21.282</v>
      </c>
      <c r="M15" s="14">
        <v>2.42</v>
      </c>
      <c r="N15" s="15">
        <v>0</v>
      </c>
      <c r="O15" s="15">
        <v>0</v>
      </c>
      <c r="P15" s="23">
        <v>0</v>
      </c>
      <c r="Q15" s="126">
        <v>27</v>
      </c>
      <c r="R15" s="126">
        <v>38</v>
      </c>
      <c r="S15" s="132">
        <f t="shared" si="0"/>
        <v>1.4917105263157895</v>
      </c>
      <c r="T15" s="39"/>
    </row>
    <row r="16" spans="2:20" x14ac:dyDescent="0.45">
      <c r="B16" s="1">
        <v>0.3</v>
      </c>
      <c r="C16" s="3" t="s">
        <v>19</v>
      </c>
      <c r="D16" s="3" t="s">
        <v>21</v>
      </c>
      <c r="E16" s="3" t="s">
        <v>20</v>
      </c>
      <c r="F16" s="4"/>
      <c r="G16" s="22">
        <v>2</v>
      </c>
      <c r="H16" s="11"/>
      <c r="I16" s="12"/>
      <c r="J16" s="5">
        <v>56.725999999999999</v>
      </c>
      <c r="K16" s="15">
        <v>15.851000000000001</v>
      </c>
      <c r="L16" s="15">
        <v>31.702000000000002</v>
      </c>
      <c r="M16" s="14">
        <v>2.9910000000000001</v>
      </c>
      <c r="N16" s="15">
        <v>0</v>
      </c>
      <c r="O16" s="15">
        <v>0</v>
      </c>
      <c r="P16" s="23">
        <v>0</v>
      </c>
      <c r="Q16" s="126">
        <v>30</v>
      </c>
      <c r="R16" s="126">
        <v>43</v>
      </c>
      <c r="S16" s="132">
        <f t="shared" si="0"/>
        <v>1.3192093023255813</v>
      </c>
      <c r="T16" s="39"/>
    </row>
    <row r="17" spans="2:27" ht="15.75" x14ac:dyDescent="0.45">
      <c r="B17" s="1">
        <v>0.3</v>
      </c>
      <c r="C17" s="2" t="s">
        <v>16</v>
      </c>
      <c r="D17" s="3" t="s">
        <v>21</v>
      </c>
      <c r="E17" s="3" t="s">
        <v>18</v>
      </c>
      <c r="F17" s="4"/>
      <c r="G17" s="22">
        <v>2</v>
      </c>
      <c r="H17" s="11"/>
      <c r="I17" s="12"/>
      <c r="J17" s="5">
        <v>56.695999999999998</v>
      </c>
      <c r="K17" s="14">
        <v>12.045999999999999</v>
      </c>
      <c r="L17" s="15">
        <v>24.091999999999999</v>
      </c>
      <c r="M17" s="14">
        <v>2.262</v>
      </c>
      <c r="N17" s="15">
        <v>0</v>
      </c>
      <c r="O17" s="15">
        <v>0</v>
      </c>
      <c r="P17" s="23">
        <v>0</v>
      </c>
      <c r="Q17" s="126">
        <v>25</v>
      </c>
      <c r="R17" s="126">
        <v>37</v>
      </c>
      <c r="S17" s="132">
        <f t="shared" si="0"/>
        <v>1.5323243243243243</v>
      </c>
      <c r="T17" s="39"/>
    </row>
    <row r="18" spans="2:27" ht="15.75" x14ac:dyDescent="0.45">
      <c r="B18" s="1">
        <v>0.3</v>
      </c>
      <c r="C18" s="2" t="s">
        <v>16</v>
      </c>
      <c r="D18" s="3" t="s">
        <v>21</v>
      </c>
      <c r="E18" s="3" t="s">
        <v>20</v>
      </c>
      <c r="F18" s="4"/>
      <c r="G18" s="22">
        <v>2</v>
      </c>
      <c r="H18" s="11"/>
      <c r="I18" s="12"/>
      <c r="J18" s="5">
        <v>56.741999999999997</v>
      </c>
      <c r="K18" s="15">
        <v>17.832999999999998</v>
      </c>
      <c r="L18" s="15">
        <v>35.665999999999997</v>
      </c>
      <c r="M18" s="14">
        <v>2.7890000000000001</v>
      </c>
      <c r="N18" s="15">
        <v>0</v>
      </c>
      <c r="O18" s="15">
        <v>0</v>
      </c>
      <c r="P18" s="23">
        <v>0</v>
      </c>
      <c r="Q18" s="126">
        <v>31</v>
      </c>
      <c r="R18" s="126">
        <v>42</v>
      </c>
      <c r="S18" s="132">
        <f t="shared" si="0"/>
        <v>1.351</v>
      </c>
      <c r="T18" s="39"/>
    </row>
    <row r="21" spans="2:27" x14ac:dyDescent="0.45">
      <c r="B21" t="s">
        <v>28</v>
      </c>
      <c r="I21" t="s">
        <v>9</v>
      </c>
      <c r="P21" t="s">
        <v>29</v>
      </c>
      <c r="W21" t="s">
        <v>57</v>
      </c>
    </row>
    <row r="22" spans="2:27" ht="31.5" x14ac:dyDescent="0.45">
      <c r="B22" s="18" t="s">
        <v>1</v>
      </c>
      <c r="C22" s="18" t="s">
        <v>2</v>
      </c>
      <c r="D22" s="18" t="s">
        <v>3</v>
      </c>
      <c r="E22" s="18" t="s">
        <v>4</v>
      </c>
      <c r="F22" s="18" t="s">
        <v>105</v>
      </c>
      <c r="I22" s="18" t="s">
        <v>1</v>
      </c>
      <c r="J22" s="18" t="s">
        <v>2</v>
      </c>
      <c r="K22" s="18" t="s">
        <v>3</v>
      </c>
      <c r="L22" s="18" t="s">
        <v>4</v>
      </c>
      <c r="M22" s="21" t="s">
        <v>9</v>
      </c>
      <c r="P22" s="18" t="s">
        <v>1</v>
      </c>
      <c r="Q22" s="18" t="s">
        <v>2</v>
      </c>
      <c r="R22" s="18" t="s">
        <v>3</v>
      </c>
      <c r="S22" s="18" t="s">
        <v>4</v>
      </c>
      <c r="T22" s="18" t="s">
        <v>10</v>
      </c>
      <c r="W22" s="18" t="s">
        <v>1</v>
      </c>
      <c r="X22" s="18" t="s">
        <v>2</v>
      </c>
      <c r="Y22" s="18" t="s">
        <v>3</v>
      </c>
      <c r="Z22" s="18" t="s">
        <v>4</v>
      </c>
      <c r="AA22" s="18" t="s">
        <v>12</v>
      </c>
    </row>
    <row r="23" spans="2:27" ht="15.75" x14ac:dyDescent="0.45">
      <c r="B23" s="1">
        <v>0.3</v>
      </c>
      <c r="C23" s="2">
        <v>20</v>
      </c>
      <c r="D23" s="3" t="s">
        <v>17</v>
      </c>
      <c r="E23" s="3" t="s">
        <v>18</v>
      </c>
      <c r="F23" s="6">
        <v>2.0252142857142856</v>
      </c>
      <c r="I23" s="1">
        <v>0.3</v>
      </c>
      <c r="J23" s="2">
        <v>20</v>
      </c>
      <c r="K23" s="3" t="s">
        <v>17</v>
      </c>
      <c r="L23" s="3" t="s">
        <v>18</v>
      </c>
      <c r="M23" s="29">
        <v>28.353000000000002</v>
      </c>
      <c r="P23" s="1">
        <v>0.3</v>
      </c>
      <c r="Q23" s="2">
        <v>20</v>
      </c>
      <c r="R23" s="3" t="s">
        <v>17</v>
      </c>
      <c r="S23" s="3" t="s">
        <v>18</v>
      </c>
      <c r="T23" s="14">
        <v>13.468999999999999</v>
      </c>
      <c r="W23" s="1">
        <v>0.3</v>
      </c>
      <c r="X23" s="2">
        <v>20</v>
      </c>
      <c r="Y23" s="3" t="s">
        <v>17</v>
      </c>
      <c r="Z23" s="3" t="s">
        <v>18</v>
      </c>
      <c r="AA23" s="14">
        <v>1.9350000000000001</v>
      </c>
    </row>
    <row r="24" spans="2:27" x14ac:dyDescent="0.45">
      <c r="B24" s="1">
        <v>0.3</v>
      </c>
      <c r="C24" s="3">
        <v>15</v>
      </c>
      <c r="D24" s="3" t="s">
        <v>17</v>
      </c>
      <c r="E24" s="3" t="s">
        <v>18</v>
      </c>
      <c r="F24" s="6">
        <v>2.0255000000000001</v>
      </c>
      <c r="I24" s="1">
        <v>0.3</v>
      </c>
      <c r="J24" s="3">
        <v>15</v>
      </c>
      <c r="K24" s="3" t="s">
        <v>17</v>
      </c>
      <c r="L24" s="3" t="s">
        <v>18</v>
      </c>
      <c r="M24" s="29">
        <v>28.356999999999999</v>
      </c>
      <c r="P24" s="1">
        <v>0.3</v>
      </c>
      <c r="Q24" s="3">
        <v>15</v>
      </c>
      <c r="R24" s="3" t="s">
        <v>17</v>
      </c>
      <c r="S24" s="3" t="s">
        <v>18</v>
      </c>
      <c r="T24" s="14">
        <v>14.446999999999999</v>
      </c>
      <c r="W24" s="1">
        <v>0.3</v>
      </c>
      <c r="X24" s="3">
        <v>15</v>
      </c>
      <c r="Y24" s="3" t="s">
        <v>17</v>
      </c>
      <c r="Z24" s="3" t="s">
        <v>18</v>
      </c>
      <c r="AA24" s="14">
        <v>2.2050000000000001</v>
      </c>
    </row>
    <row r="25" spans="2:27" x14ac:dyDescent="0.45">
      <c r="B25" s="1">
        <v>0.3</v>
      </c>
      <c r="C25" s="3">
        <v>15</v>
      </c>
      <c r="D25" s="3" t="s">
        <v>17</v>
      </c>
      <c r="E25" s="3" t="s">
        <v>20</v>
      </c>
      <c r="F25" s="6">
        <v>1.4935789473684211</v>
      </c>
      <c r="I25" s="1">
        <v>0.3</v>
      </c>
      <c r="J25" s="3">
        <v>15</v>
      </c>
      <c r="K25" s="3" t="s">
        <v>17</v>
      </c>
      <c r="L25" s="3" t="s">
        <v>20</v>
      </c>
      <c r="M25" s="29">
        <v>28.378</v>
      </c>
      <c r="P25" s="1">
        <v>0.3</v>
      </c>
      <c r="Q25" s="3">
        <v>15</v>
      </c>
      <c r="R25" s="3" t="s">
        <v>17</v>
      </c>
      <c r="S25" s="3" t="s">
        <v>20</v>
      </c>
      <c r="T25" s="15">
        <v>19.564</v>
      </c>
      <c r="W25" s="1">
        <v>0.3</v>
      </c>
      <c r="X25" s="3">
        <v>15</v>
      </c>
      <c r="Y25" s="3" t="s">
        <v>17</v>
      </c>
      <c r="Z25" s="3" t="s">
        <v>20</v>
      </c>
      <c r="AA25" s="14">
        <v>3.0209999999999999</v>
      </c>
    </row>
    <row r="26" spans="2:27" ht="15.75" x14ac:dyDescent="0.45">
      <c r="B26" s="1">
        <v>0.3</v>
      </c>
      <c r="C26" s="2">
        <v>20</v>
      </c>
      <c r="D26" s="3" t="s">
        <v>17</v>
      </c>
      <c r="E26" s="3" t="s">
        <v>20</v>
      </c>
      <c r="F26" s="6">
        <v>2.3643333333333332</v>
      </c>
      <c r="I26" s="1">
        <v>0.3</v>
      </c>
      <c r="J26" s="2">
        <v>20</v>
      </c>
      <c r="K26" s="3" t="s">
        <v>17</v>
      </c>
      <c r="L26" s="3" t="s">
        <v>20</v>
      </c>
      <c r="M26" s="29">
        <v>28.372</v>
      </c>
      <c r="P26" s="1">
        <v>0.3</v>
      </c>
      <c r="Q26" s="2">
        <v>20</v>
      </c>
      <c r="R26" s="3" t="s">
        <v>17</v>
      </c>
      <c r="S26" s="3" t="s">
        <v>20</v>
      </c>
      <c r="T26" s="15">
        <v>18.216000000000001</v>
      </c>
      <c r="W26" s="1">
        <v>0.3</v>
      </c>
      <c r="X26" s="2">
        <v>20</v>
      </c>
      <c r="Y26" s="3" t="s">
        <v>17</v>
      </c>
      <c r="Z26" s="3" t="s">
        <v>20</v>
      </c>
      <c r="AA26" s="14">
        <v>1.996</v>
      </c>
    </row>
    <row r="27" spans="2:27" ht="15.75" x14ac:dyDescent="0.45">
      <c r="B27" s="1">
        <v>0.1</v>
      </c>
      <c r="C27" s="2">
        <v>20</v>
      </c>
      <c r="D27" s="3" t="s">
        <v>17</v>
      </c>
      <c r="E27" s="3" t="s">
        <v>18</v>
      </c>
      <c r="F27" s="6">
        <v>1.7728124999999999</v>
      </c>
      <c r="I27" s="1">
        <v>0.1</v>
      </c>
      <c r="J27" s="2">
        <v>20</v>
      </c>
      <c r="K27" s="3" t="s">
        <v>17</v>
      </c>
      <c r="L27" s="3" t="s">
        <v>18</v>
      </c>
      <c r="M27" s="29">
        <v>28.364999999999998</v>
      </c>
      <c r="P27" s="1">
        <v>0.1</v>
      </c>
      <c r="Q27" s="2">
        <v>20</v>
      </c>
      <c r="R27" s="3" t="s">
        <v>17</v>
      </c>
      <c r="S27" s="3" t="s">
        <v>18</v>
      </c>
      <c r="T27" s="14">
        <v>16.378</v>
      </c>
      <c r="W27" s="1">
        <v>0.1</v>
      </c>
      <c r="X27" s="2">
        <v>20</v>
      </c>
      <c r="Y27" s="3" t="s">
        <v>17</v>
      </c>
      <c r="Z27" s="3" t="s">
        <v>18</v>
      </c>
      <c r="AA27" s="14">
        <v>2.266</v>
      </c>
    </row>
    <row r="28" spans="2:27" ht="15.75" x14ac:dyDescent="0.45">
      <c r="B28" s="1">
        <v>0.1</v>
      </c>
      <c r="C28" s="2">
        <v>20</v>
      </c>
      <c r="D28" s="3" t="s">
        <v>17</v>
      </c>
      <c r="E28" s="3" t="s">
        <v>20</v>
      </c>
      <c r="F28" s="6">
        <v>1.8923999999999999</v>
      </c>
      <c r="I28" s="1">
        <v>0.1</v>
      </c>
      <c r="J28" s="2">
        <v>20</v>
      </c>
      <c r="K28" s="3" t="s">
        <v>17</v>
      </c>
      <c r="L28" s="3" t="s">
        <v>20</v>
      </c>
      <c r="M28" s="29">
        <v>28.385999999999999</v>
      </c>
      <c r="P28" s="1">
        <v>0.1</v>
      </c>
      <c r="Q28" s="2">
        <v>20</v>
      </c>
      <c r="R28" s="3" t="s">
        <v>17</v>
      </c>
      <c r="S28" s="3" t="s">
        <v>20</v>
      </c>
      <c r="T28" s="14">
        <v>21.539000000000001</v>
      </c>
      <c r="W28" s="1">
        <v>0.1</v>
      </c>
      <c r="X28" s="2">
        <v>20</v>
      </c>
      <c r="Y28" s="3" t="s">
        <v>17</v>
      </c>
      <c r="Z28" s="3" t="s">
        <v>20</v>
      </c>
      <c r="AA28" s="14">
        <v>2.411</v>
      </c>
    </row>
    <row r="29" spans="2:27" x14ac:dyDescent="0.45">
      <c r="B29" s="1">
        <v>0.1</v>
      </c>
      <c r="C29" s="3">
        <v>15</v>
      </c>
      <c r="D29" s="3" t="s">
        <v>17</v>
      </c>
      <c r="E29" s="3" t="s">
        <v>18</v>
      </c>
      <c r="F29" s="6">
        <v>1.7726875</v>
      </c>
      <c r="I29" s="1">
        <v>0.1</v>
      </c>
      <c r="J29" s="3">
        <v>15</v>
      </c>
      <c r="K29" s="3" t="s">
        <v>17</v>
      </c>
      <c r="L29" s="3" t="s">
        <v>18</v>
      </c>
      <c r="M29" s="29">
        <v>28.363</v>
      </c>
      <c r="P29" s="1">
        <v>0.1</v>
      </c>
      <c r="Q29" s="3">
        <v>15</v>
      </c>
      <c r="R29" s="3" t="s">
        <v>17</v>
      </c>
      <c r="S29" s="3" t="s">
        <v>18</v>
      </c>
      <c r="T29" s="14">
        <v>15.897</v>
      </c>
      <c r="W29" s="1">
        <v>0.1</v>
      </c>
      <c r="X29" s="3">
        <v>15</v>
      </c>
      <c r="Y29" s="3" t="s">
        <v>17</v>
      </c>
      <c r="Z29" s="3" t="s">
        <v>18</v>
      </c>
      <c r="AA29" s="14">
        <v>2.48</v>
      </c>
    </row>
    <row r="30" spans="2:27" x14ac:dyDescent="0.45">
      <c r="B30" s="1">
        <v>0.1</v>
      </c>
      <c r="C30" s="3">
        <v>15</v>
      </c>
      <c r="D30" s="3" t="s">
        <v>17</v>
      </c>
      <c r="E30" s="3" t="s">
        <v>20</v>
      </c>
      <c r="F30" s="6">
        <v>1.6698235294117647</v>
      </c>
      <c r="I30" s="1">
        <v>0.1</v>
      </c>
      <c r="J30" s="3">
        <v>15</v>
      </c>
      <c r="K30" s="3" t="s">
        <v>17</v>
      </c>
      <c r="L30" s="3" t="s">
        <v>20</v>
      </c>
      <c r="M30" s="29">
        <v>28.387</v>
      </c>
      <c r="P30" s="1">
        <v>0.1</v>
      </c>
      <c r="Q30" s="3">
        <v>15</v>
      </c>
      <c r="R30" s="3" t="s">
        <v>17</v>
      </c>
      <c r="S30" s="3" t="s">
        <v>20</v>
      </c>
      <c r="T30" s="14">
        <v>21.916</v>
      </c>
      <c r="W30" s="1">
        <v>0.1</v>
      </c>
      <c r="X30" s="3">
        <v>15</v>
      </c>
      <c r="Y30" s="3" t="s">
        <v>17</v>
      </c>
      <c r="Z30" s="3" t="s">
        <v>20</v>
      </c>
      <c r="AA30" s="14">
        <v>2.9820000000000002</v>
      </c>
    </row>
    <row r="31" spans="2:27" ht="15.75" x14ac:dyDescent="0.45">
      <c r="B31" s="1">
        <v>0.1</v>
      </c>
      <c r="C31" s="2">
        <v>20</v>
      </c>
      <c r="D31" s="3" t="s">
        <v>21</v>
      </c>
      <c r="E31" s="3" t="s">
        <v>18</v>
      </c>
      <c r="F31" s="6">
        <v>1.3185116279069766</v>
      </c>
      <c r="I31" s="1">
        <v>0.1</v>
      </c>
      <c r="J31" s="2">
        <v>20</v>
      </c>
      <c r="K31" s="3" t="s">
        <v>21</v>
      </c>
      <c r="L31" s="3" t="s">
        <v>18</v>
      </c>
      <c r="M31" s="29">
        <v>56.695999999999998</v>
      </c>
      <c r="P31" s="1">
        <v>0.1</v>
      </c>
      <c r="Q31" s="2">
        <v>20</v>
      </c>
      <c r="R31" s="3" t="s">
        <v>21</v>
      </c>
      <c r="S31" s="3" t="s">
        <v>18</v>
      </c>
      <c r="T31" s="14">
        <v>12.0163252298644</v>
      </c>
      <c r="W31" s="1">
        <v>0.1</v>
      </c>
      <c r="X31" s="2">
        <v>20</v>
      </c>
      <c r="Y31" s="3" t="s">
        <v>21</v>
      </c>
      <c r="Z31" s="3" t="s">
        <v>18</v>
      </c>
      <c r="AA31" s="14">
        <v>2.54</v>
      </c>
    </row>
    <row r="32" spans="2:27" ht="15.75" x14ac:dyDescent="0.45">
      <c r="B32" s="1">
        <v>0.1</v>
      </c>
      <c r="C32" s="2">
        <v>20</v>
      </c>
      <c r="D32" s="3" t="s">
        <v>21</v>
      </c>
      <c r="E32" s="3" t="s">
        <v>20</v>
      </c>
      <c r="F32" s="6">
        <v>1.4178500000000001</v>
      </c>
      <c r="I32" s="1">
        <v>0.1</v>
      </c>
      <c r="J32" s="2">
        <v>20</v>
      </c>
      <c r="K32" s="3" t="s">
        <v>21</v>
      </c>
      <c r="L32" s="3" t="s">
        <v>20</v>
      </c>
      <c r="M32" s="29">
        <v>56.713999999999999</v>
      </c>
      <c r="P32" s="1">
        <v>0.1</v>
      </c>
      <c r="Q32" s="2">
        <v>20</v>
      </c>
      <c r="R32" s="3" t="s">
        <v>21</v>
      </c>
      <c r="S32" s="3" t="s">
        <v>20</v>
      </c>
      <c r="T32" s="15">
        <v>14.349</v>
      </c>
      <c r="W32" s="1">
        <v>0.1</v>
      </c>
      <c r="X32" s="2">
        <v>20</v>
      </c>
      <c r="Y32" s="3" t="s">
        <v>21</v>
      </c>
      <c r="Z32" s="3" t="s">
        <v>20</v>
      </c>
      <c r="AA32" s="14">
        <v>2.5219999999999998</v>
      </c>
    </row>
    <row r="33" spans="2:27" x14ac:dyDescent="0.45">
      <c r="B33" s="1">
        <v>0.1</v>
      </c>
      <c r="C33" s="3">
        <v>15</v>
      </c>
      <c r="D33" s="3" t="s">
        <v>21</v>
      </c>
      <c r="E33" s="3" t="s">
        <v>18</v>
      </c>
      <c r="F33" s="6">
        <v>1.2597555555555555</v>
      </c>
      <c r="I33" s="1">
        <v>0.1</v>
      </c>
      <c r="J33" s="3">
        <v>15</v>
      </c>
      <c r="K33" s="3" t="s">
        <v>21</v>
      </c>
      <c r="L33" s="3" t="s">
        <v>18</v>
      </c>
      <c r="M33" s="29">
        <v>56.689</v>
      </c>
      <c r="P33" s="1">
        <v>0.1</v>
      </c>
      <c r="Q33" s="3">
        <v>15</v>
      </c>
      <c r="R33" s="3" t="s">
        <v>21</v>
      </c>
      <c r="S33" s="3" t="s">
        <v>18</v>
      </c>
      <c r="T33" s="15">
        <v>11.164999999999999</v>
      </c>
      <c r="W33" s="1">
        <v>0.1</v>
      </c>
      <c r="X33" s="3">
        <v>15</v>
      </c>
      <c r="Y33" s="3" t="s">
        <v>21</v>
      </c>
      <c r="Z33" s="3" t="s">
        <v>18</v>
      </c>
      <c r="AA33" s="14">
        <v>2.746</v>
      </c>
    </row>
    <row r="34" spans="2:27" x14ac:dyDescent="0.45">
      <c r="B34" s="1">
        <v>0.1</v>
      </c>
      <c r="C34" s="3">
        <v>15</v>
      </c>
      <c r="D34" s="3" t="s">
        <v>21</v>
      </c>
      <c r="E34" s="3" t="s">
        <v>20</v>
      </c>
      <c r="F34" s="6">
        <v>1.3501428571428573</v>
      </c>
      <c r="I34" s="1">
        <v>0.1</v>
      </c>
      <c r="J34" s="3">
        <v>15</v>
      </c>
      <c r="K34" s="3" t="s">
        <v>21</v>
      </c>
      <c r="L34" s="3" t="s">
        <v>20</v>
      </c>
      <c r="M34" s="29">
        <v>56.706000000000003</v>
      </c>
      <c r="P34" s="1">
        <v>0.1</v>
      </c>
      <c r="Q34" s="3">
        <v>15</v>
      </c>
      <c r="R34" s="3" t="s">
        <v>21</v>
      </c>
      <c r="S34" s="3" t="s">
        <v>20</v>
      </c>
      <c r="T34" s="15">
        <v>13.273</v>
      </c>
      <c r="W34" s="1">
        <v>0.1</v>
      </c>
      <c r="X34" s="3">
        <v>15</v>
      </c>
      <c r="Y34" s="3" t="s">
        <v>21</v>
      </c>
      <c r="Z34" s="3" t="s">
        <v>20</v>
      </c>
      <c r="AA34" s="14">
        <v>2.7919999999999998</v>
      </c>
    </row>
    <row r="35" spans="2:27" x14ac:dyDescent="0.45">
      <c r="B35" s="1">
        <v>0.3</v>
      </c>
      <c r="C35" s="3">
        <v>15</v>
      </c>
      <c r="D35" s="3" t="s">
        <v>21</v>
      </c>
      <c r="E35" s="3" t="s">
        <v>18</v>
      </c>
      <c r="F35" s="6">
        <v>1.4917105263157895</v>
      </c>
      <c r="I35" s="1">
        <v>0.3</v>
      </c>
      <c r="J35" s="3">
        <v>15</v>
      </c>
      <c r="K35" s="3" t="s">
        <v>21</v>
      </c>
      <c r="L35" s="3" t="s">
        <v>18</v>
      </c>
      <c r="M35" s="29">
        <v>56.685000000000002</v>
      </c>
      <c r="P35" s="1">
        <v>0.3</v>
      </c>
      <c r="Q35" s="3">
        <v>15</v>
      </c>
      <c r="R35" s="3" t="s">
        <v>21</v>
      </c>
      <c r="S35" s="3" t="s">
        <v>18</v>
      </c>
      <c r="T35" s="14">
        <v>10.641</v>
      </c>
      <c r="W35" s="1">
        <v>0.3</v>
      </c>
      <c r="X35" s="3">
        <v>15</v>
      </c>
      <c r="Y35" s="3" t="s">
        <v>21</v>
      </c>
      <c r="Z35" s="3" t="s">
        <v>18</v>
      </c>
      <c r="AA35" s="14">
        <v>2.42</v>
      </c>
    </row>
    <row r="36" spans="2:27" x14ac:dyDescent="0.45">
      <c r="B36" s="1">
        <v>0.3</v>
      </c>
      <c r="C36" s="3">
        <v>15</v>
      </c>
      <c r="D36" s="3" t="s">
        <v>21</v>
      </c>
      <c r="E36" s="3" t="s">
        <v>20</v>
      </c>
      <c r="F36" s="6">
        <v>1.3192093023255813</v>
      </c>
      <c r="I36" s="1">
        <v>0.3</v>
      </c>
      <c r="J36" s="3">
        <v>15</v>
      </c>
      <c r="K36" s="3" t="s">
        <v>21</v>
      </c>
      <c r="L36" s="3" t="s">
        <v>20</v>
      </c>
      <c r="M36" s="29">
        <v>56.725999999999999</v>
      </c>
      <c r="P36" s="1">
        <v>0.3</v>
      </c>
      <c r="Q36" s="3">
        <v>15</v>
      </c>
      <c r="R36" s="3" t="s">
        <v>21</v>
      </c>
      <c r="S36" s="3" t="s">
        <v>20</v>
      </c>
      <c r="T36" s="15">
        <v>15.851000000000001</v>
      </c>
      <c r="W36" s="1">
        <v>0.3</v>
      </c>
      <c r="X36" s="3">
        <v>15</v>
      </c>
      <c r="Y36" s="3" t="s">
        <v>21</v>
      </c>
      <c r="Z36" s="3" t="s">
        <v>20</v>
      </c>
      <c r="AA36" s="14">
        <v>2.9910000000000001</v>
      </c>
    </row>
    <row r="37" spans="2:27" ht="15.75" x14ac:dyDescent="0.45">
      <c r="B37" s="1">
        <v>0.3</v>
      </c>
      <c r="C37" s="2">
        <v>20</v>
      </c>
      <c r="D37" s="3" t="s">
        <v>21</v>
      </c>
      <c r="E37" s="3" t="s">
        <v>18</v>
      </c>
      <c r="F37" s="6">
        <v>1.5323243243243243</v>
      </c>
      <c r="I37" s="1">
        <v>0.3</v>
      </c>
      <c r="J37" s="2">
        <v>20</v>
      </c>
      <c r="K37" s="3" t="s">
        <v>21</v>
      </c>
      <c r="L37" s="3" t="s">
        <v>18</v>
      </c>
      <c r="M37" s="29">
        <v>56.695999999999998</v>
      </c>
      <c r="P37" s="1">
        <v>0.3</v>
      </c>
      <c r="Q37" s="2">
        <v>20</v>
      </c>
      <c r="R37" s="3" t="s">
        <v>21</v>
      </c>
      <c r="S37" s="3" t="s">
        <v>18</v>
      </c>
      <c r="T37" s="14">
        <v>12.045999999999999</v>
      </c>
      <c r="W37" s="1">
        <v>0.3</v>
      </c>
      <c r="X37" s="2">
        <v>20</v>
      </c>
      <c r="Y37" s="3" t="s">
        <v>21</v>
      </c>
      <c r="Z37" s="3" t="s">
        <v>18</v>
      </c>
      <c r="AA37" s="14">
        <v>2.262</v>
      </c>
    </row>
    <row r="38" spans="2:27" ht="15.75" x14ac:dyDescent="0.45">
      <c r="B38" s="1">
        <v>0.3</v>
      </c>
      <c r="C38" s="2">
        <v>20</v>
      </c>
      <c r="D38" s="3" t="s">
        <v>21</v>
      </c>
      <c r="E38" s="3" t="s">
        <v>20</v>
      </c>
      <c r="F38" s="6">
        <v>1.351</v>
      </c>
      <c r="I38" s="1">
        <v>0.3</v>
      </c>
      <c r="J38" s="2">
        <v>20</v>
      </c>
      <c r="K38" s="3" t="s">
        <v>21</v>
      </c>
      <c r="L38" s="3" t="s">
        <v>20</v>
      </c>
      <c r="M38" s="29">
        <v>56.741999999999997</v>
      </c>
      <c r="P38" s="1">
        <v>0.3</v>
      </c>
      <c r="Q38" s="2">
        <v>20</v>
      </c>
      <c r="R38" s="3" t="s">
        <v>21</v>
      </c>
      <c r="S38" s="3" t="s">
        <v>20</v>
      </c>
      <c r="T38" s="15">
        <v>17.832999999999998</v>
      </c>
      <c r="W38" s="1">
        <v>0.3</v>
      </c>
      <c r="X38" s="2">
        <v>20</v>
      </c>
      <c r="Y38" s="3" t="s">
        <v>21</v>
      </c>
      <c r="Z38" s="3" t="s">
        <v>20</v>
      </c>
      <c r="AA38" s="14">
        <v>2.7890000000000001</v>
      </c>
    </row>
    <row r="39" spans="2:27" ht="15.75" x14ac:dyDescent="0.45">
      <c r="B39" s="146"/>
      <c r="C39" s="147"/>
      <c r="D39" s="148"/>
      <c r="E39" s="148"/>
      <c r="F39" s="149"/>
      <c r="I39" s="146"/>
      <c r="J39" s="147"/>
      <c r="K39" s="148"/>
      <c r="L39" s="148"/>
      <c r="M39" s="150"/>
      <c r="P39" s="146"/>
      <c r="Q39" s="147"/>
      <c r="R39" s="148"/>
      <c r="S39" s="148"/>
      <c r="T39" s="10"/>
      <c r="W39" s="146"/>
      <c r="X39" s="147"/>
      <c r="Y39" s="148"/>
      <c r="Z39" s="148"/>
      <c r="AA39" s="151"/>
    </row>
    <row r="40" spans="2:27" ht="15.75" x14ac:dyDescent="0.45">
      <c r="B40" s="146"/>
      <c r="C40" s="147"/>
      <c r="D40" s="148"/>
      <c r="E40" s="148"/>
      <c r="F40" s="149"/>
      <c r="I40" s="146"/>
      <c r="J40" s="147"/>
      <c r="K40" s="148"/>
      <c r="L40" s="148"/>
      <c r="M40" s="150"/>
      <c r="P40" s="146"/>
      <c r="Q40" s="147"/>
      <c r="R40" s="148"/>
      <c r="S40" s="148"/>
      <c r="T40" s="10"/>
      <c r="W40" s="146"/>
      <c r="X40" s="147"/>
      <c r="Y40" s="148"/>
      <c r="Z40" s="148"/>
      <c r="AA40" s="151"/>
    </row>
    <row r="41" spans="2:27" ht="15.75" x14ac:dyDescent="0.45">
      <c r="B41" s="146"/>
      <c r="C41" s="147" t="s">
        <v>67</v>
      </c>
      <c r="D41" s="148" t="s">
        <v>68</v>
      </c>
      <c r="E41" s="148"/>
      <c r="F41" s="149"/>
      <c r="I41" s="146"/>
      <c r="J41" s="147" t="s">
        <v>67</v>
      </c>
      <c r="K41" s="148" t="s">
        <v>68</v>
      </c>
      <c r="L41" s="148"/>
      <c r="M41" s="150"/>
      <c r="P41" s="146"/>
      <c r="Q41" s="147" t="s">
        <v>67</v>
      </c>
      <c r="R41" s="148" t="s">
        <v>68</v>
      </c>
      <c r="S41" s="148"/>
      <c r="T41" s="10"/>
      <c r="W41" s="146"/>
      <c r="X41" s="147" t="s">
        <v>67</v>
      </c>
      <c r="Y41" s="148" t="s">
        <v>68</v>
      </c>
      <c r="Z41" s="148"/>
      <c r="AA41" s="151"/>
    </row>
    <row r="42" spans="2:27" ht="15.75" x14ac:dyDescent="0.45">
      <c r="B42" s="146" t="s">
        <v>106</v>
      </c>
      <c r="C42" s="152">
        <f>AVERAGE(F27:F34)</f>
        <v>1.5567479462521443</v>
      </c>
      <c r="D42" s="153">
        <f>AVERAGE(F23:F26,F35:F38)</f>
        <v>1.7003588399227167</v>
      </c>
      <c r="E42" s="148"/>
      <c r="F42" s="149"/>
      <c r="I42" s="146" t="s">
        <v>106</v>
      </c>
      <c r="J42" s="152">
        <f>AVERAGE(M27:M34)</f>
        <v>42.538250000000005</v>
      </c>
      <c r="K42" s="153">
        <f>AVERAGE(M23:M26,M35:M38)</f>
        <v>42.538625000000003</v>
      </c>
      <c r="L42" s="148"/>
      <c r="M42" s="150"/>
      <c r="P42" s="146" t="s">
        <v>106</v>
      </c>
      <c r="Q42" s="152">
        <f>AVERAGE(T27:T34)</f>
        <v>15.81666565373305</v>
      </c>
      <c r="R42" s="153">
        <f>AVERAGE(T23:T26,T35:T38)</f>
        <v>15.258375000000001</v>
      </c>
      <c r="S42" s="148"/>
      <c r="T42" s="10"/>
      <c r="W42" s="146" t="s">
        <v>106</v>
      </c>
      <c r="X42" s="152">
        <f>AVERAGE(AA27:AA34)</f>
        <v>2.5923749999999997</v>
      </c>
      <c r="Y42" s="153">
        <f>AVERAGE(AA23:AA26,AA35:AA38)</f>
        <v>2.452375</v>
      </c>
      <c r="Z42" s="148"/>
      <c r="AA42" s="151"/>
    </row>
    <row r="43" spans="2:27" ht="15.75" x14ac:dyDescent="0.45">
      <c r="B43" s="146" t="s">
        <v>115</v>
      </c>
      <c r="C43" s="152">
        <f>AVERAGE(F33:F36,F29:F30,F24:F25)</f>
        <v>1.547801027264996</v>
      </c>
      <c r="D43" s="153">
        <f>AVERAGE(F23,F26:F28,F31:F32,F37:F38)</f>
        <v>1.7093057589098648</v>
      </c>
      <c r="E43" s="148"/>
      <c r="F43" s="149"/>
      <c r="I43" s="146" t="s">
        <v>115</v>
      </c>
      <c r="J43" s="152">
        <f>AVERAGE(M33:M36,M29:M30,M24:M25)</f>
        <v>42.536375</v>
      </c>
      <c r="K43" s="153">
        <f>AVERAGE(M23,M26:M28,M31:M32,M37:M38)</f>
        <v>42.540500000000002</v>
      </c>
      <c r="L43" s="148"/>
      <c r="M43" s="150"/>
      <c r="P43" s="146" t="s">
        <v>115</v>
      </c>
      <c r="Q43" s="152">
        <f>AVERAGE(T33:T36,T29:T30,T24:T25)</f>
        <v>15.344249999999999</v>
      </c>
      <c r="R43" s="153">
        <f>AVERAGE(T23,T26:T28,T31:T32,T37:T38)</f>
        <v>15.730790653733052</v>
      </c>
      <c r="S43" s="148"/>
      <c r="T43" s="10"/>
      <c r="W43" s="146" t="s">
        <v>115</v>
      </c>
      <c r="X43" s="152">
        <f>AVERAGE(AA33:AA36,AA29:AA30,AA24:AA25)</f>
        <v>2.7046250000000001</v>
      </c>
      <c r="Y43" s="153">
        <f>AVERAGE(AA23,AA26:AA28,AA31:AA32,AA37:AA38)</f>
        <v>2.340125</v>
      </c>
      <c r="Z43" s="148"/>
      <c r="AA43" s="151"/>
    </row>
    <row r="44" spans="2:27" ht="15.75" x14ac:dyDescent="0.45">
      <c r="B44" s="146" t="s">
        <v>114</v>
      </c>
      <c r="C44" s="152">
        <f>AVERAGE(F23:F30)</f>
        <v>1.8770437619784757</v>
      </c>
      <c r="D44" s="153">
        <f>AVERAGE(F31:F38)</f>
        <v>1.3800630241963856</v>
      </c>
      <c r="E44" s="148"/>
      <c r="F44" s="149"/>
      <c r="I44" s="146" t="s">
        <v>114</v>
      </c>
      <c r="J44" s="152">
        <f>AVERAGE(M23:M30)</f>
        <v>28.370124999999998</v>
      </c>
      <c r="K44" s="153">
        <f>AVERAGE(M31:M38)</f>
        <v>56.706750000000007</v>
      </c>
      <c r="L44" s="148"/>
      <c r="M44" s="150"/>
      <c r="P44" s="146" t="s">
        <v>114</v>
      </c>
      <c r="Q44" s="152">
        <f>AVERAGE(T23:T30)</f>
        <v>17.678250000000002</v>
      </c>
      <c r="R44" s="153">
        <f>AVERAGE(T31:T38)</f>
        <v>13.396790653733049</v>
      </c>
      <c r="S44" s="148"/>
      <c r="T44" s="10"/>
      <c r="W44" s="146" t="s">
        <v>114</v>
      </c>
      <c r="X44" s="152">
        <f>AVERAGE(AA23:AA30)</f>
        <v>2.4119999999999999</v>
      </c>
      <c r="Y44" s="153">
        <f>AVERAGE(AA31:AA38)</f>
        <v>2.6327500000000001</v>
      </c>
      <c r="Z44" s="148"/>
      <c r="AA44" s="151"/>
    </row>
    <row r="45" spans="2:27" ht="15.75" x14ac:dyDescent="0.45">
      <c r="B45" s="146" t="s">
        <v>107</v>
      </c>
      <c r="C45" s="152">
        <f>AVERAGE(F23:F24,F27,F29,F31,F33,F35,F37)</f>
        <v>1.6498145399771165</v>
      </c>
      <c r="D45" s="153">
        <f>AVERAGE(F25:F26,F28,F30,F32,F34,F36,F38)</f>
        <v>1.6072922461977446</v>
      </c>
      <c r="E45" s="148"/>
      <c r="F45" s="149"/>
      <c r="I45" s="146" t="s">
        <v>107</v>
      </c>
      <c r="J45" s="152">
        <f>AVERAGE(M23:M24,M27,M29,M31,M33,M35,M37)</f>
        <v>42.525500000000008</v>
      </c>
      <c r="K45" s="153">
        <f>AVERAGE(M25:M26,M28,M30,M32,M34,M36,M38)</f>
        <v>42.551375</v>
      </c>
      <c r="L45" s="148"/>
      <c r="M45" s="150"/>
      <c r="P45" s="146" t="s">
        <v>107</v>
      </c>
      <c r="Q45" s="152">
        <f>AVERAGE(T23:T24,T27,T29,T31,T33,T35,T37)</f>
        <v>13.257415653733052</v>
      </c>
      <c r="R45" s="153">
        <f>AVERAGE(T25:T26,T28,T30,T32,T34,T36,T38)</f>
        <v>17.817625</v>
      </c>
      <c r="S45" s="148"/>
      <c r="T45" s="10"/>
      <c r="W45" s="146" t="s">
        <v>107</v>
      </c>
      <c r="X45" s="152">
        <f>AVERAGE(AA23:AA24,AA27,AA29,AA31,AA33,AA35,AA37)</f>
        <v>2.3567500000000003</v>
      </c>
      <c r="Y45" s="153">
        <f>AVERAGE(AA25:AA26,AA28,AA30,AA32,AA34,AA36,AA38)</f>
        <v>2.6880000000000002</v>
      </c>
      <c r="Z45" s="148"/>
      <c r="AA45" s="151"/>
    </row>
    <row r="46" spans="2:27" ht="15.75" x14ac:dyDescent="0.45">
      <c r="B46" s="146"/>
      <c r="C46" s="147"/>
      <c r="D46" s="148"/>
      <c r="E46" s="148"/>
      <c r="F46" s="149"/>
      <c r="I46" s="146"/>
      <c r="J46" s="147"/>
      <c r="K46" s="148"/>
      <c r="L46" s="148"/>
      <c r="M46" s="150"/>
      <c r="P46" s="146"/>
      <c r="Q46" s="147"/>
      <c r="R46" s="148"/>
      <c r="S46" s="148"/>
      <c r="T46" s="10"/>
      <c r="W46" s="146"/>
      <c r="X46" s="147"/>
      <c r="Y46" s="148"/>
      <c r="Z46" s="148"/>
      <c r="AA46" s="151"/>
    </row>
    <row r="47" spans="2:27" ht="15.75" x14ac:dyDescent="0.45">
      <c r="B47" s="146"/>
      <c r="C47" s="147"/>
      <c r="D47" s="148"/>
      <c r="E47" s="148"/>
      <c r="F47" s="149"/>
      <c r="I47" s="146"/>
      <c r="J47" s="147"/>
      <c r="K47" s="148"/>
      <c r="L47" s="148"/>
      <c r="M47" s="150"/>
      <c r="P47" s="146"/>
      <c r="Q47" s="147"/>
      <c r="R47" s="148"/>
      <c r="S47" s="148"/>
      <c r="T47" s="10"/>
      <c r="W47" s="146"/>
      <c r="X47" s="147"/>
      <c r="Y47" s="148"/>
      <c r="Z47" s="148"/>
      <c r="AA47" s="151"/>
    </row>
    <row r="48" spans="2:27" ht="15.75" x14ac:dyDescent="0.45">
      <c r="B48" s="146"/>
      <c r="C48" s="147"/>
      <c r="D48" s="148"/>
      <c r="E48" s="148"/>
      <c r="F48" s="149"/>
      <c r="I48" s="146"/>
      <c r="J48" s="147"/>
      <c r="K48" s="148"/>
      <c r="L48" s="148"/>
      <c r="M48" s="150"/>
      <c r="P48" s="146"/>
      <c r="Q48" s="147"/>
      <c r="R48" s="148"/>
      <c r="S48" s="148"/>
      <c r="T48" s="10"/>
      <c r="W48" s="146"/>
      <c r="X48" s="147"/>
      <c r="Y48" s="148"/>
      <c r="Z48" s="148"/>
      <c r="AA48" s="151"/>
    </row>
    <row r="49" spans="2:27" ht="15.75" x14ac:dyDescent="0.45">
      <c r="B49" s="146"/>
      <c r="C49" s="147"/>
      <c r="D49" s="148"/>
      <c r="E49" s="148"/>
      <c r="F49" s="149"/>
      <c r="I49" s="146"/>
      <c r="J49" s="147"/>
      <c r="K49" s="148"/>
      <c r="L49" s="148"/>
      <c r="M49" s="150"/>
      <c r="P49" s="146"/>
      <c r="Q49" s="147"/>
      <c r="R49" s="148"/>
      <c r="S49" s="148"/>
      <c r="T49" s="10"/>
      <c r="W49" s="146"/>
      <c r="X49" s="147"/>
      <c r="Y49" s="148"/>
      <c r="Z49" s="148"/>
      <c r="AA49" s="151"/>
    </row>
    <row r="50" spans="2:27" ht="15.75" x14ac:dyDescent="0.45">
      <c r="B50" s="146"/>
      <c r="C50" s="147"/>
      <c r="D50" s="148"/>
      <c r="E50" s="148"/>
      <c r="F50" s="149"/>
      <c r="I50" s="146"/>
      <c r="J50" s="147"/>
      <c r="K50" s="148"/>
      <c r="L50" s="148"/>
      <c r="M50" s="150"/>
      <c r="P50" s="146"/>
      <c r="Q50" s="147"/>
      <c r="R50" s="148"/>
      <c r="S50" s="148"/>
      <c r="T50" s="10"/>
      <c r="W50" s="146"/>
      <c r="X50" s="147"/>
      <c r="Y50" s="148"/>
      <c r="Z50" s="148"/>
      <c r="AA50" s="151"/>
    </row>
    <row r="51" spans="2:27" ht="15.75" x14ac:dyDescent="0.45">
      <c r="B51" s="146"/>
      <c r="C51" s="147"/>
      <c r="D51" s="148"/>
      <c r="E51" s="148"/>
      <c r="F51" s="149"/>
      <c r="I51" s="146"/>
      <c r="J51" s="147"/>
      <c r="K51" s="148"/>
      <c r="L51" s="148"/>
      <c r="M51" s="150"/>
      <c r="P51" s="146"/>
      <c r="Q51" s="147"/>
      <c r="R51" s="148"/>
      <c r="S51" s="148"/>
      <c r="T51" s="10"/>
      <c r="W51" s="146"/>
      <c r="X51" s="147"/>
      <c r="Y51" s="148"/>
      <c r="Z51" s="148"/>
      <c r="AA51" s="151"/>
    </row>
    <row r="52" spans="2:27" ht="15.75" x14ac:dyDescent="0.45">
      <c r="B52" s="146"/>
      <c r="C52" s="147"/>
      <c r="D52" s="148"/>
      <c r="E52" s="148"/>
      <c r="F52" s="149"/>
      <c r="I52" s="146"/>
      <c r="J52" s="147"/>
      <c r="K52" s="148"/>
      <c r="L52" s="148"/>
      <c r="M52" s="150"/>
      <c r="P52" s="146"/>
      <c r="Q52" s="147"/>
      <c r="R52" s="148"/>
      <c r="S52" s="148"/>
      <c r="T52" s="10"/>
      <c r="W52" s="146"/>
      <c r="X52" s="147"/>
      <c r="Y52" s="148"/>
      <c r="Z52" s="148"/>
      <c r="AA52" s="151"/>
    </row>
    <row r="53" spans="2:27" ht="15.75" x14ac:dyDescent="0.45">
      <c r="B53" s="146"/>
      <c r="C53" s="147"/>
      <c r="D53" s="148"/>
      <c r="E53" s="148"/>
      <c r="F53" s="149"/>
      <c r="I53" s="146"/>
      <c r="J53" s="147"/>
      <c r="K53" s="148"/>
      <c r="L53" s="148"/>
      <c r="M53" s="150"/>
      <c r="P53" s="146"/>
      <c r="Q53" s="147"/>
      <c r="R53" s="148"/>
      <c r="S53" s="148"/>
      <c r="T53" s="10"/>
      <c r="W53" s="146"/>
      <c r="X53" s="147"/>
      <c r="Y53" s="148"/>
      <c r="Z53" s="148"/>
      <c r="AA53" s="151"/>
    </row>
    <row r="54" spans="2:27" ht="15.75" x14ac:dyDescent="0.45">
      <c r="B54" s="146"/>
      <c r="C54" s="147"/>
      <c r="D54" s="148"/>
      <c r="E54" s="148"/>
      <c r="F54" s="149"/>
      <c r="I54" s="146"/>
      <c r="J54" s="147"/>
      <c r="K54" s="148"/>
      <c r="L54" s="148"/>
      <c r="M54" s="150"/>
      <c r="P54" s="146"/>
      <c r="Q54" s="147"/>
      <c r="R54" s="148"/>
      <c r="S54" s="148"/>
      <c r="T54" s="10"/>
      <c r="W54" s="146"/>
      <c r="X54" s="147"/>
      <c r="Y54" s="148"/>
      <c r="Z54" s="148"/>
      <c r="AA54" s="151"/>
    </row>
    <row r="55" spans="2:27" ht="15.75" x14ac:dyDescent="0.45">
      <c r="B55" s="146"/>
      <c r="C55" s="147"/>
      <c r="D55" s="148"/>
      <c r="E55" s="148"/>
      <c r="F55" s="149"/>
      <c r="I55" s="146"/>
      <c r="J55" s="147"/>
      <c r="K55" s="148"/>
      <c r="L55" s="148"/>
      <c r="M55" s="150"/>
      <c r="P55" s="146"/>
      <c r="Q55" s="147"/>
      <c r="R55" s="148"/>
      <c r="S55" s="148"/>
      <c r="T55" s="10"/>
      <c r="W55" s="146"/>
      <c r="X55" s="147"/>
      <c r="Y55" s="148"/>
      <c r="Z55" s="148"/>
      <c r="AA55" s="151"/>
    </row>
    <row r="56" spans="2:27" ht="15.75" x14ac:dyDescent="0.45">
      <c r="B56" s="146"/>
      <c r="C56" s="147"/>
      <c r="D56" s="148"/>
      <c r="E56" s="148"/>
      <c r="F56" s="149"/>
      <c r="I56" s="146"/>
      <c r="J56" s="147"/>
      <c r="K56" s="148"/>
      <c r="L56" s="148"/>
      <c r="M56" s="150"/>
      <c r="P56" s="146"/>
      <c r="Q56" s="147"/>
      <c r="R56" s="148"/>
      <c r="S56" s="148"/>
      <c r="T56" s="10"/>
      <c r="W56" s="146"/>
      <c r="X56" s="147"/>
      <c r="Y56" s="148"/>
      <c r="Z56" s="148"/>
      <c r="AA56" s="151"/>
    </row>
    <row r="57" spans="2:27" ht="15.75" x14ac:dyDescent="0.45">
      <c r="B57" s="146"/>
      <c r="C57" s="147"/>
      <c r="D57" s="148"/>
      <c r="E57" s="148"/>
      <c r="F57" s="149"/>
      <c r="I57" s="146"/>
      <c r="J57" s="147"/>
      <c r="K57" s="148"/>
      <c r="L57" s="148"/>
      <c r="M57" s="150"/>
      <c r="P57" s="146"/>
      <c r="Q57" s="147"/>
      <c r="R57" s="148"/>
      <c r="S57" s="148"/>
      <c r="T57" s="10"/>
      <c r="W57" s="146"/>
      <c r="X57" s="147"/>
      <c r="Y57" s="148"/>
      <c r="Z57" s="148"/>
      <c r="AA57" s="151"/>
    </row>
    <row r="58" spans="2:27" ht="15.75" x14ac:dyDescent="0.45">
      <c r="B58" s="146"/>
      <c r="C58" s="147"/>
      <c r="D58" s="148"/>
      <c r="E58" s="148"/>
      <c r="F58" s="149"/>
      <c r="I58" s="146"/>
      <c r="J58" s="147"/>
      <c r="K58" s="148"/>
      <c r="L58" s="148"/>
      <c r="M58" s="150"/>
      <c r="P58" s="146"/>
      <c r="Q58" s="147"/>
      <c r="R58" s="148"/>
      <c r="S58" s="148"/>
      <c r="T58" s="10"/>
      <c r="W58" s="146"/>
      <c r="X58" s="147"/>
      <c r="Y58" s="148"/>
      <c r="Z58" s="148"/>
      <c r="AA58" s="151"/>
    </row>
    <row r="59" spans="2:27" ht="15.75" x14ac:dyDescent="0.45">
      <c r="B59" s="146"/>
      <c r="C59" s="147"/>
      <c r="D59" s="148"/>
      <c r="E59" s="148"/>
      <c r="F59" s="149"/>
      <c r="I59" s="146"/>
      <c r="J59" s="147"/>
      <c r="K59" s="148"/>
      <c r="L59" s="148"/>
      <c r="M59" s="150"/>
      <c r="P59" s="146"/>
      <c r="Q59" s="147"/>
      <c r="R59" s="148"/>
      <c r="S59" s="148"/>
      <c r="T59" s="10"/>
      <c r="W59" s="146"/>
      <c r="X59" s="147"/>
      <c r="Y59" s="148"/>
      <c r="Z59" s="148"/>
      <c r="AA59" s="151"/>
    </row>
    <row r="60" spans="2:27" ht="15.75" x14ac:dyDescent="0.45">
      <c r="B60" s="146"/>
      <c r="C60" s="147"/>
      <c r="D60" s="148"/>
      <c r="E60" s="148"/>
      <c r="F60" s="149"/>
      <c r="I60" s="146"/>
      <c r="J60" s="147"/>
      <c r="K60" s="148"/>
      <c r="L60" s="148"/>
      <c r="M60" s="150"/>
      <c r="P60" s="146"/>
      <c r="Q60" s="147"/>
      <c r="R60" s="148"/>
      <c r="S60" s="148"/>
      <c r="T60" s="10"/>
      <c r="W60" s="146"/>
      <c r="X60" s="147"/>
      <c r="Y60" s="148"/>
      <c r="Z60" s="148"/>
      <c r="AA60" s="151"/>
    </row>
    <row r="61" spans="2:27" ht="15.75" x14ac:dyDescent="0.45">
      <c r="B61" s="146"/>
      <c r="C61" s="147"/>
      <c r="D61" s="148"/>
      <c r="E61" s="148"/>
      <c r="F61" s="149"/>
      <c r="I61" s="146"/>
      <c r="J61" s="147"/>
      <c r="K61" s="148"/>
      <c r="L61" s="148"/>
      <c r="M61" s="150"/>
      <c r="P61" s="146"/>
      <c r="Q61" s="147"/>
      <c r="R61" s="148"/>
      <c r="S61" s="148"/>
      <c r="T61" s="10"/>
      <c r="W61" s="146"/>
      <c r="X61" s="147"/>
      <c r="Y61" s="148"/>
      <c r="Z61" s="148"/>
      <c r="AA61" s="151"/>
    </row>
    <row r="62" spans="2:27" ht="15.75" x14ac:dyDescent="0.45">
      <c r="B62" s="146"/>
      <c r="C62" s="147"/>
      <c r="D62" s="148"/>
      <c r="E62" s="148"/>
      <c r="F62" s="149"/>
      <c r="I62" s="146"/>
      <c r="J62" s="147"/>
      <c r="K62" s="148"/>
      <c r="L62" s="148"/>
      <c r="M62" s="150"/>
      <c r="P62" s="146"/>
      <c r="Q62" s="147"/>
      <c r="R62" s="148"/>
      <c r="S62" s="148"/>
      <c r="T62" s="10"/>
      <c r="W62" s="146"/>
      <c r="X62" s="147"/>
      <c r="Y62" s="148"/>
      <c r="Z62" s="148"/>
      <c r="AA62" s="151"/>
    </row>
    <row r="63" spans="2:27" ht="15.75" x14ac:dyDescent="0.45">
      <c r="B63" s="146"/>
      <c r="C63" s="147"/>
      <c r="D63" s="148"/>
      <c r="E63" s="148"/>
      <c r="F63" s="149"/>
      <c r="I63" s="146"/>
      <c r="J63" s="147"/>
      <c r="K63" s="148"/>
      <c r="L63" s="148"/>
      <c r="M63" s="150"/>
      <c r="P63" s="146"/>
      <c r="Q63" s="147"/>
      <c r="R63" s="148"/>
      <c r="S63" s="148"/>
      <c r="T63" s="10"/>
      <c r="W63" s="146"/>
      <c r="X63" s="147"/>
      <c r="Y63" s="148"/>
      <c r="Z63" s="148"/>
      <c r="AA63" s="151"/>
    </row>
  </sheetData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E0E4-5376-A540-9FFA-F840FBED8C54}">
  <dimension ref="B2:AR62"/>
  <sheetViews>
    <sheetView topLeftCell="A23" zoomScale="75" zoomScaleNormal="70" workbookViewId="0">
      <selection activeCell="M42" sqref="M42"/>
    </sheetView>
  </sheetViews>
  <sheetFormatPr baseColWidth="10" defaultRowHeight="14.25" x14ac:dyDescent="0.45"/>
  <cols>
    <col min="6" max="9" width="16.1328125" customWidth="1"/>
    <col min="10" max="10" width="13.46484375" customWidth="1"/>
    <col min="11" max="12" width="15.1328125" customWidth="1"/>
    <col min="13" max="13" width="15.46484375" customWidth="1"/>
    <col min="14" max="14" width="17.46484375" customWidth="1"/>
    <col min="25" max="25" width="16.46484375" customWidth="1"/>
    <col min="26" max="26" width="14.796875" customWidth="1"/>
    <col min="27" max="27" width="15.796875" customWidth="1"/>
    <col min="28" max="28" width="15.46484375" customWidth="1"/>
    <col min="29" max="29" width="16.46484375" customWidth="1"/>
    <col min="33" max="33" width="13.796875" customWidth="1"/>
    <col min="34" max="34" width="15.46484375" customWidth="1"/>
    <col min="35" max="35" width="19.1328125" customWidth="1"/>
    <col min="36" max="36" width="15.46484375" customWidth="1"/>
    <col min="37" max="37" width="19.796875" customWidth="1"/>
  </cols>
  <sheetData>
    <row r="2" spans="2:19" ht="15.75" x14ac:dyDescent="0.5">
      <c r="B2" s="9" t="s">
        <v>22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2:19" ht="47.25" x14ac:dyDescent="0.45">
      <c r="B3" s="18" t="s">
        <v>1</v>
      </c>
      <c r="C3" s="18" t="s">
        <v>2</v>
      </c>
      <c r="D3" s="18" t="s">
        <v>3</v>
      </c>
      <c r="E3" s="18" t="s">
        <v>4</v>
      </c>
      <c r="F3" s="25" t="s">
        <v>5</v>
      </c>
      <c r="G3" s="26" t="s">
        <v>6</v>
      </c>
      <c r="H3" s="19" t="s">
        <v>7</v>
      </c>
      <c r="I3" s="20" t="s">
        <v>8</v>
      </c>
      <c r="J3" s="21" t="s">
        <v>9</v>
      </c>
      <c r="K3" s="18" t="s">
        <v>10</v>
      </c>
      <c r="L3" s="18" t="s">
        <v>23</v>
      </c>
      <c r="M3" s="18" t="s">
        <v>12</v>
      </c>
      <c r="N3" s="18" t="s">
        <v>13</v>
      </c>
      <c r="O3" s="18" t="s">
        <v>14</v>
      </c>
      <c r="P3" s="18" t="s">
        <v>15</v>
      </c>
      <c r="Q3" s="115" t="s">
        <v>102</v>
      </c>
      <c r="R3" s="133" t="s">
        <v>101</v>
      </c>
      <c r="S3" s="18" t="s">
        <v>105</v>
      </c>
    </row>
    <row r="4" spans="2:19" x14ac:dyDescent="0.45">
      <c r="B4" s="1">
        <v>0.1</v>
      </c>
      <c r="C4" s="3" t="s">
        <v>19</v>
      </c>
      <c r="D4" s="3" t="s">
        <v>17</v>
      </c>
      <c r="E4" s="3" t="s">
        <v>18</v>
      </c>
      <c r="F4" s="4"/>
      <c r="G4" s="22">
        <v>2</v>
      </c>
      <c r="H4" s="11"/>
      <c r="I4" s="12"/>
      <c r="J4" s="6">
        <v>56.756</v>
      </c>
      <c r="K4" s="14">
        <v>19.593</v>
      </c>
      <c r="L4" s="15">
        <v>39.186999999999998</v>
      </c>
      <c r="M4" s="15">
        <v>3.831</v>
      </c>
      <c r="N4" s="15">
        <v>0</v>
      </c>
      <c r="O4" s="15">
        <v>0</v>
      </c>
      <c r="P4" s="24">
        <v>0</v>
      </c>
      <c r="Q4" s="98">
        <v>32</v>
      </c>
      <c r="R4" s="134">
        <v>57</v>
      </c>
      <c r="S4" s="136">
        <f>J4/R4</f>
        <v>0.995719298245614</v>
      </c>
    </row>
    <row r="5" spans="2:19" x14ac:dyDescent="0.45">
      <c r="B5" s="1">
        <v>0.1</v>
      </c>
      <c r="C5" s="3" t="s">
        <v>19</v>
      </c>
      <c r="D5" s="3" t="s">
        <v>17</v>
      </c>
      <c r="E5" s="3" t="s">
        <v>20</v>
      </c>
      <c r="F5" s="4">
        <v>1</v>
      </c>
      <c r="G5" s="22">
        <v>1</v>
      </c>
      <c r="H5" s="11"/>
      <c r="I5" s="12"/>
      <c r="J5" s="6">
        <v>50.954999999999998</v>
      </c>
      <c r="K5" s="15">
        <v>22.254000000000001</v>
      </c>
      <c r="L5" s="15">
        <v>44.508000000000003</v>
      </c>
      <c r="M5" s="15">
        <v>7.3120000000000003</v>
      </c>
      <c r="N5" s="15">
        <v>0</v>
      </c>
      <c r="O5" s="15">
        <v>0</v>
      </c>
      <c r="P5" s="24">
        <v>0.08</v>
      </c>
      <c r="Q5" s="40">
        <v>29</v>
      </c>
      <c r="R5" s="135">
        <v>50</v>
      </c>
      <c r="S5" s="136">
        <f t="shared" ref="S5:S19" si="0">J5/R5</f>
        <v>1.0190999999999999</v>
      </c>
    </row>
    <row r="6" spans="2:19" ht="15.75" x14ac:dyDescent="0.45">
      <c r="B6" s="1">
        <v>0.1</v>
      </c>
      <c r="C6" s="2" t="s">
        <v>16</v>
      </c>
      <c r="D6" s="3" t="s">
        <v>17</v>
      </c>
      <c r="E6" s="3" t="s">
        <v>18</v>
      </c>
      <c r="F6" s="4">
        <v>1</v>
      </c>
      <c r="G6" s="22">
        <v>1</v>
      </c>
      <c r="H6" s="11"/>
      <c r="I6" s="12"/>
      <c r="J6" s="6">
        <v>50.933</v>
      </c>
      <c r="K6" s="15">
        <v>17.940999999999999</v>
      </c>
      <c r="L6" s="15">
        <v>35.881999999999998</v>
      </c>
      <c r="M6" s="15">
        <v>6.5540000000000003</v>
      </c>
      <c r="N6" s="15">
        <v>0</v>
      </c>
      <c r="O6" s="15">
        <v>0</v>
      </c>
      <c r="P6" s="24">
        <v>0.06</v>
      </c>
      <c r="Q6" s="40">
        <v>30</v>
      </c>
      <c r="R6" s="135">
        <v>54</v>
      </c>
      <c r="S6" s="136">
        <f t="shared" si="0"/>
        <v>0.94320370370370366</v>
      </c>
    </row>
    <row r="7" spans="2:19" ht="15.75" x14ac:dyDescent="0.45">
      <c r="B7" s="1">
        <v>0.1</v>
      </c>
      <c r="C7" s="2" t="s">
        <v>16</v>
      </c>
      <c r="D7" s="3" t="s">
        <v>17</v>
      </c>
      <c r="E7" s="3" t="s">
        <v>20</v>
      </c>
      <c r="F7" s="4"/>
      <c r="G7" s="22">
        <v>2</v>
      </c>
      <c r="H7" s="11"/>
      <c r="I7" s="12"/>
      <c r="J7" s="6">
        <v>56.798000000000002</v>
      </c>
      <c r="K7" s="15">
        <v>24.869</v>
      </c>
      <c r="L7" s="15">
        <v>49.738</v>
      </c>
      <c r="M7" s="15">
        <v>3.82</v>
      </c>
      <c r="N7" s="15">
        <v>0</v>
      </c>
      <c r="O7" s="15">
        <v>0</v>
      </c>
      <c r="P7" s="24">
        <v>0</v>
      </c>
      <c r="Q7" s="40">
        <v>34</v>
      </c>
      <c r="R7" s="135">
        <v>58</v>
      </c>
      <c r="S7" s="136">
        <f t="shared" si="0"/>
        <v>0.97927586206896555</v>
      </c>
    </row>
    <row r="8" spans="2:19" x14ac:dyDescent="0.45">
      <c r="B8" s="1">
        <v>0.3</v>
      </c>
      <c r="C8" s="3" t="s">
        <v>19</v>
      </c>
      <c r="D8" s="3" t="s">
        <v>17</v>
      </c>
      <c r="E8" s="3" t="s">
        <v>18</v>
      </c>
      <c r="F8" s="4">
        <v>1</v>
      </c>
      <c r="G8" s="22">
        <v>1</v>
      </c>
      <c r="H8" s="11"/>
      <c r="I8" s="12"/>
      <c r="J8" s="6">
        <v>50.927999999999997</v>
      </c>
      <c r="K8" s="15">
        <v>16.981000000000002</v>
      </c>
      <c r="L8" s="15">
        <v>33.962000000000003</v>
      </c>
      <c r="M8" s="15">
        <v>6.5869999999999997</v>
      </c>
      <c r="N8" s="15">
        <v>0</v>
      </c>
      <c r="O8" s="15">
        <v>0</v>
      </c>
      <c r="P8" s="24">
        <v>0.14000000000000001</v>
      </c>
      <c r="Q8" s="40">
        <v>30</v>
      </c>
      <c r="R8" s="135">
        <v>50</v>
      </c>
      <c r="S8" s="136">
        <f t="shared" si="0"/>
        <v>1.0185599999999999</v>
      </c>
    </row>
    <row r="9" spans="2:19" x14ac:dyDescent="0.45">
      <c r="B9" s="1">
        <v>0.3</v>
      </c>
      <c r="C9" s="3" t="s">
        <v>19</v>
      </c>
      <c r="D9" s="3" t="s">
        <v>17</v>
      </c>
      <c r="E9" s="3" t="s">
        <v>20</v>
      </c>
      <c r="F9" s="4">
        <v>1</v>
      </c>
      <c r="G9" s="22">
        <v>1</v>
      </c>
      <c r="H9" s="11"/>
      <c r="I9" s="12"/>
      <c r="J9" s="6">
        <v>50.965000000000003</v>
      </c>
      <c r="K9" s="15">
        <v>24.372</v>
      </c>
      <c r="L9" s="15">
        <v>48.744</v>
      </c>
      <c r="M9" s="15">
        <v>6.8339999999999996</v>
      </c>
      <c r="N9" s="15">
        <v>0</v>
      </c>
      <c r="O9" s="15">
        <v>0</v>
      </c>
      <c r="P9" s="24">
        <v>0.18</v>
      </c>
      <c r="Q9" s="40">
        <v>25</v>
      </c>
      <c r="R9" s="135">
        <v>43</v>
      </c>
      <c r="S9" s="136">
        <f t="shared" si="0"/>
        <v>1.1852325581395349</v>
      </c>
    </row>
    <row r="10" spans="2:19" ht="15.75" x14ac:dyDescent="0.45">
      <c r="B10" s="1">
        <v>0.3</v>
      </c>
      <c r="C10" s="2" t="s">
        <v>16</v>
      </c>
      <c r="D10" s="3" t="s">
        <v>17</v>
      </c>
      <c r="E10" s="3" t="s">
        <v>18</v>
      </c>
      <c r="F10" s="4">
        <v>1</v>
      </c>
      <c r="G10" s="22">
        <v>1</v>
      </c>
      <c r="H10" s="11"/>
      <c r="I10" s="12"/>
      <c r="J10" s="6">
        <v>50.929000000000002</v>
      </c>
      <c r="K10" s="15">
        <v>17.102</v>
      </c>
      <c r="L10" s="15">
        <v>34.204000000000001</v>
      </c>
      <c r="M10" s="15">
        <v>5.9050000000000002</v>
      </c>
      <c r="N10" s="15">
        <v>0</v>
      </c>
      <c r="O10" s="15">
        <v>0</v>
      </c>
      <c r="P10" s="24">
        <v>0.23</v>
      </c>
      <c r="Q10" s="40">
        <v>29</v>
      </c>
      <c r="R10" s="135">
        <v>48</v>
      </c>
      <c r="S10" s="136">
        <f t="shared" si="0"/>
        <v>1.0610208333333333</v>
      </c>
    </row>
    <row r="11" spans="2:19" ht="15.75" x14ac:dyDescent="0.45">
      <c r="B11" s="1">
        <v>0.3</v>
      </c>
      <c r="C11" s="2" t="s">
        <v>16</v>
      </c>
      <c r="D11" s="3" t="s">
        <v>17</v>
      </c>
      <c r="E11" s="3" t="s">
        <v>20</v>
      </c>
      <c r="F11" s="4">
        <v>1</v>
      </c>
      <c r="G11" s="22">
        <v>1</v>
      </c>
      <c r="H11" s="11"/>
      <c r="I11" s="12"/>
      <c r="J11" s="6">
        <v>50.942999999999998</v>
      </c>
      <c r="K11" s="15">
        <v>19.876000000000001</v>
      </c>
      <c r="L11" s="15">
        <v>39.752000000000002</v>
      </c>
      <c r="M11" s="15">
        <v>6.2510000000000003</v>
      </c>
      <c r="N11" s="15">
        <v>0</v>
      </c>
      <c r="O11" s="15">
        <v>0</v>
      </c>
      <c r="P11" s="24">
        <v>0.21</v>
      </c>
      <c r="Q11" s="40">
        <v>28</v>
      </c>
      <c r="R11" s="135">
        <v>49</v>
      </c>
      <c r="S11" s="136">
        <f t="shared" si="0"/>
        <v>1.0396530612244899</v>
      </c>
    </row>
    <row r="12" spans="2:19" x14ac:dyDescent="0.45">
      <c r="B12" s="1">
        <v>0.1</v>
      </c>
      <c r="C12" s="3" t="s">
        <v>19</v>
      </c>
      <c r="D12" s="3" t="s">
        <v>21</v>
      </c>
      <c r="E12" s="3" t="s">
        <v>18</v>
      </c>
      <c r="F12" s="4"/>
      <c r="G12" s="22">
        <v>3</v>
      </c>
      <c r="H12" s="11"/>
      <c r="I12" s="12"/>
      <c r="J12" s="6">
        <v>85.09</v>
      </c>
      <c r="K12" s="15">
        <v>15.858000000000001</v>
      </c>
      <c r="L12" s="15">
        <v>47.573999999999998</v>
      </c>
      <c r="M12" s="15">
        <v>4.3860000000000001</v>
      </c>
      <c r="N12" s="15">
        <v>0</v>
      </c>
      <c r="O12" s="15">
        <v>0</v>
      </c>
      <c r="P12" s="24">
        <v>0</v>
      </c>
      <c r="Q12" s="40">
        <v>61</v>
      </c>
      <c r="R12" s="135">
        <v>113</v>
      </c>
      <c r="S12" s="136">
        <f t="shared" si="0"/>
        <v>0.75300884955752212</v>
      </c>
    </row>
    <row r="13" spans="2:19" x14ac:dyDescent="0.45">
      <c r="B13" s="1">
        <v>0.1</v>
      </c>
      <c r="C13" s="3" t="s">
        <v>19</v>
      </c>
      <c r="D13" s="3" t="s">
        <v>21</v>
      </c>
      <c r="E13" s="3" t="s">
        <v>20</v>
      </c>
      <c r="F13" s="4"/>
      <c r="G13" s="22">
        <v>3</v>
      </c>
      <c r="H13" s="11"/>
      <c r="I13" s="12"/>
      <c r="J13" s="6">
        <v>85.108999999999995</v>
      </c>
      <c r="K13" s="15">
        <v>17.462</v>
      </c>
      <c r="L13" s="15">
        <v>52.385999999999996</v>
      </c>
      <c r="M13" s="15">
        <v>4.1719999999999997</v>
      </c>
      <c r="N13" s="15">
        <v>0</v>
      </c>
      <c r="O13" s="15">
        <v>0</v>
      </c>
      <c r="P13" s="24">
        <v>0</v>
      </c>
      <c r="Q13" s="40">
        <v>56</v>
      </c>
      <c r="R13" s="135">
        <v>102</v>
      </c>
      <c r="S13" s="136">
        <f t="shared" si="0"/>
        <v>0.83440196078431372</v>
      </c>
    </row>
    <row r="14" spans="2:19" ht="15.75" x14ac:dyDescent="0.45">
      <c r="B14" s="1">
        <v>0.1</v>
      </c>
      <c r="C14" s="2" t="s">
        <v>16</v>
      </c>
      <c r="D14" s="3" t="s">
        <v>21</v>
      </c>
      <c r="E14" s="3" t="s">
        <v>18</v>
      </c>
      <c r="F14" s="4"/>
      <c r="G14" s="22">
        <v>3</v>
      </c>
      <c r="H14" s="11"/>
      <c r="I14" s="12"/>
      <c r="J14" s="6">
        <v>85.070999999999998</v>
      </c>
      <c r="K14" s="15">
        <v>14.33</v>
      </c>
      <c r="L14" s="15">
        <v>42.99</v>
      </c>
      <c r="M14" s="15">
        <v>3.8450000000000002</v>
      </c>
      <c r="N14" s="15">
        <v>0</v>
      </c>
      <c r="O14" s="15">
        <v>0</v>
      </c>
      <c r="P14" s="24">
        <v>0</v>
      </c>
      <c r="Q14" s="40">
        <v>59</v>
      </c>
      <c r="R14" s="135">
        <v>106</v>
      </c>
      <c r="S14" s="136">
        <f t="shared" si="0"/>
        <v>0.80255660377358484</v>
      </c>
    </row>
    <row r="15" spans="2:19" ht="15.75" x14ac:dyDescent="0.45">
      <c r="B15" s="1">
        <v>0.1</v>
      </c>
      <c r="C15" s="2" t="s">
        <v>16</v>
      </c>
      <c r="D15" s="3" t="s">
        <v>21</v>
      </c>
      <c r="E15" s="3" t="s">
        <v>20</v>
      </c>
      <c r="F15" s="4"/>
      <c r="G15" s="22">
        <v>3</v>
      </c>
      <c r="H15" s="11"/>
      <c r="I15" s="12"/>
      <c r="J15" s="6">
        <v>85.117999999999995</v>
      </c>
      <c r="K15" s="15">
        <v>18.206</v>
      </c>
      <c r="L15" s="15">
        <v>54.617999999999995</v>
      </c>
      <c r="M15" s="15">
        <v>4.1529999999999996</v>
      </c>
      <c r="N15" s="15">
        <v>0</v>
      </c>
      <c r="O15" s="15">
        <v>0</v>
      </c>
      <c r="P15" s="24">
        <v>0</v>
      </c>
      <c r="Q15" s="40">
        <v>60</v>
      </c>
      <c r="R15" s="135">
        <v>110</v>
      </c>
      <c r="S15" s="136">
        <f t="shared" si="0"/>
        <v>0.77379999999999993</v>
      </c>
    </row>
    <row r="16" spans="2:19" x14ac:dyDescent="0.45">
      <c r="B16" s="1">
        <v>0.3</v>
      </c>
      <c r="C16" s="3" t="s">
        <v>19</v>
      </c>
      <c r="D16" s="3" t="s">
        <v>21</v>
      </c>
      <c r="E16" s="3" t="s">
        <v>18</v>
      </c>
      <c r="F16" s="4"/>
      <c r="G16" s="22">
        <v>3</v>
      </c>
      <c r="H16" s="11"/>
      <c r="I16" s="12"/>
      <c r="J16" s="6">
        <v>85.064999999999998</v>
      </c>
      <c r="K16" s="15">
        <v>13.760999999999999</v>
      </c>
      <c r="L16" s="15">
        <v>41.283000000000001</v>
      </c>
      <c r="M16" s="15">
        <v>4.2089999999999996</v>
      </c>
      <c r="N16" s="15">
        <v>0</v>
      </c>
      <c r="O16" s="15">
        <v>0</v>
      </c>
      <c r="P16" s="24">
        <v>0</v>
      </c>
      <c r="Q16" s="40">
        <v>58</v>
      </c>
      <c r="R16" s="135">
        <v>112</v>
      </c>
      <c r="S16" s="136">
        <f t="shared" si="0"/>
        <v>0.7595089285714286</v>
      </c>
    </row>
    <row r="17" spans="2:44" x14ac:dyDescent="0.45">
      <c r="B17" s="1">
        <v>0.3</v>
      </c>
      <c r="C17" s="3" t="s">
        <v>19</v>
      </c>
      <c r="D17" s="3" t="s">
        <v>21</v>
      </c>
      <c r="E17" s="3" t="s">
        <v>20</v>
      </c>
      <c r="F17" s="4"/>
      <c r="G17" s="22">
        <v>3</v>
      </c>
      <c r="H17" s="11"/>
      <c r="I17" s="12"/>
      <c r="J17" s="6">
        <v>85.102999999999994</v>
      </c>
      <c r="K17" s="15">
        <v>16.968</v>
      </c>
      <c r="L17" s="15">
        <v>50.903999999999996</v>
      </c>
      <c r="M17" s="15">
        <v>4.6360000000000001</v>
      </c>
      <c r="N17" s="15">
        <v>0</v>
      </c>
      <c r="O17" s="15">
        <v>0</v>
      </c>
      <c r="P17" s="24">
        <v>0</v>
      </c>
      <c r="Q17" s="40">
        <v>64</v>
      </c>
      <c r="R17" s="135">
        <v>119</v>
      </c>
      <c r="S17" s="136">
        <f t="shared" si="0"/>
        <v>0.71515126050420164</v>
      </c>
    </row>
    <row r="18" spans="2:44" ht="15.75" x14ac:dyDescent="0.45">
      <c r="B18" s="1">
        <v>0.3</v>
      </c>
      <c r="C18" s="2" t="s">
        <v>16</v>
      </c>
      <c r="D18" s="3" t="s">
        <v>21</v>
      </c>
      <c r="E18" s="3" t="s">
        <v>18</v>
      </c>
      <c r="F18" s="4"/>
      <c r="G18" s="22">
        <v>3</v>
      </c>
      <c r="H18" s="11"/>
      <c r="I18" s="12"/>
      <c r="J18" s="6">
        <v>85.082999999999998</v>
      </c>
      <c r="K18" s="15">
        <v>15.292999999999999</v>
      </c>
      <c r="L18" s="15">
        <v>45.878999999999998</v>
      </c>
      <c r="M18" s="15">
        <v>4.2320000000000002</v>
      </c>
      <c r="N18" s="15">
        <v>0</v>
      </c>
      <c r="O18" s="15">
        <v>0</v>
      </c>
      <c r="P18" s="24">
        <v>0</v>
      </c>
      <c r="Q18" s="40">
        <v>61</v>
      </c>
      <c r="R18" s="135">
        <v>118</v>
      </c>
      <c r="S18" s="136">
        <f t="shared" si="0"/>
        <v>0.72104237288135586</v>
      </c>
    </row>
    <row r="19" spans="2:44" ht="15.75" x14ac:dyDescent="0.45">
      <c r="B19" s="1">
        <v>0.3</v>
      </c>
      <c r="C19" s="2" t="s">
        <v>16</v>
      </c>
      <c r="D19" s="3" t="s">
        <v>21</v>
      </c>
      <c r="E19" s="3" t="s">
        <v>20</v>
      </c>
      <c r="F19" s="4"/>
      <c r="G19" s="22">
        <v>3</v>
      </c>
      <c r="H19" s="11"/>
      <c r="I19" s="12"/>
      <c r="J19" s="6">
        <v>85.126999999999995</v>
      </c>
      <c r="K19" s="15">
        <v>18.96</v>
      </c>
      <c r="L19" s="15">
        <v>56.88</v>
      </c>
      <c r="M19" s="15">
        <v>4.2359999999999998</v>
      </c>
      <c r="N19" s="15">
        <v>0</v>
      </c>
      <c r="O19" s="15">
        <v>0</v>
      </c>
      <c r="P19" s="24">
        <v>0</v>
      </c>
      <c r="Q19" s="40">
        <v>57</v>
      </c>
      <c r="R19" s="135">
        <v>112</v>
      </c>
      <c r="S19" s="136">
        <f t="shared" si="0"/>
        <v>0.76006249999999997</v>
      </c>
    </row>
    <row r="22" spans="2:44" x14ac:dyDescent="0.45">
      <c r="B22" t="s">
        <v>30</v>
      </c>
      <c r="J22" t="s">
        <v>28</v>
      </c>
      <c r="R22" t="s">
        <v>9</v>
      </c>
      <c r="Z22" t="s">
        <v>31</v>
      </c>
      <c r="AG22" t="s">
        <v>57</v>
      </c>
      <c r="AN22" t="s">
        <v>105</v>
      </c>
    </row>
    <row r="23" spans="2:44" ht="47.25" x14ac:dyDescent="0.45">
      <c r="B23" s="18" t="s">
        <v>1</v>
      </c>
      <c r="C23" s="18" t="s">
        <v>2</v>
      </c>
      <c r="D23" s="18" t="s">
        <v>3</v>
      </c>
      <c r="E23" s="18" t="s">
        <v>4</v>
      </c>
      <c r="F23" s="25" t="s">
        <v>5</v>
      </c>
      <c r="J23" s="18" t="s">
        <v>1</v>
      </c>
      <c r="K23" s="18" t="s">
        <v>2</v>
      </c>
      <c r="L23" s="18" t="s">
        <v>3</v>
      </c>
      <c r="M23" s="18" t="s">
        <v>4</v>
      </c>
      <c r="N23" s="26" t="s">
        <v>6</v>
      </c>
      <c r="R23" s="18" t="s">
        <v>1</v>
      </c>
      <c r="S23" s="18" t="s">
        <v>2</v>
      </c>
      <c r="T23" s="18" t="s">
        <v>3</v>
      </c>
      <c r="U23" s="18" t="s">
        <v>4</v>
      </c>
      <c r="V23" s="21" t="s">
        <v>9</v>
      </c>
      <c r="Z23" s="18" t="s">
        <v>1</v>
      </c>
      <c r="AA23" s="18" t="s">
        <v>2</v>
      </c>
      <c r="AB23" s="18" t="s">
        <v>3</v>
      </c>
      <c r="AC23" s="18" t="s">
        <v>4</v>
      </c>
      <c r="AD23" s="18" t="s">
        <v>10</v>
      </c>
      <c r="AG23" s="18" t="s">
        <v>1</v>
      </c>
      <c r="AH23" s="18" t="s">
        <v>2</v>
      </c>
      <c r="AI23" s="18" t="s">
        <v>3</v>
      </c>
      <c r="AJ23" s="18" t="s">
        <v>4</v>
      </c>
      <c r="AK23" s="18" t="s">
        <v>12</v>
      </c>
      <c r="AN23" s="18" t="s">
        <v>1</v>
      </c>
      <c r="AO23" s="18" t="s">
        <v>2</v>
      </c>
      <c r="AP23" s="18" t="s">
        <v>3</v>
      </c>
      <c r="AQ23" s="18" t="s">
        <v>4</v>
      </c>
      <c r="AR23" s="18" t="s">
        <v>105</v>
      </c>
    </row>
    <row r="24" spans="2:44" x14ac:dyDescent="0.45">
      <c r="B24" s="1">
        <v>0.1</v>
      </c>
      <c r="C24" s="3">
        <v>15</v>
      </c>
      <c r="D24" s="3" t="s">
        <v>17</v>
      </c>
      <c r="E24" s="3" t="s">
        <v>18</v>
      </c>
      <c r="F24" s="30">
        <v>0</v>
      </c>
      <c r="J24" s="1">
        <v>0.1</v>
      </c>
      <c r="K24" s="3">
        <v>15</v>
      </c>
      <c r="L24" s="3" t="s">
        <v>17</v>
      </c>
      <c r="M24" s="3" t="s">
        <v>18</v>
      </c>
      <c r="N24" s="22">
        <v>2</v>
      </c>
      <c r="R24" s="1">
        <v>0.1</v>
      </c>
      <c r="S24" s="3">
        <v>15</v>
      </c>
      <c r="T24" s="3" t="s">
        <v>17</v>
      </c>
      <c r="U24" s="3" t="s">
        <v>18</v>
      </c>
      <c r="V24" s="29">
        <v>56.756</v>
      </c>
      <c r="Z24" s="1">
        <v>0.1</v>
      </c>
      <c r="AA24" s="3">
        <v>15</v>
      </c>
      <c r="AB24" s="3" t="s">
        <v>17</v>
      </c>
      <c r="AC24" s="3" t="s">
        <v>18</v>
      </c>
      <c r="AD24" s="14">
        <v>19.593</v>
      </c>
      <c r="AG24" s="1">
        <v>0.1</v>
      </c>
      <c r="AH24" s="3">
        <v>15</v>
      </c>
      <c r="AI24" s="3" t="s">
        <v>17</v>
      </c>
      <c r="AJ24" s="3" t="s">
        <v>18</v>
      </c>
      <c r="AK24" s="15">
        <v>3.831</v>
      </c>
      <c r="AN24" s="1">
        <v>0.1</v>
      </c>
      <c r="AO24" s="3">
        <v>15</v>
      </c>
      <c r="AP24" s="3" t="s">
        <v>17</v>
      </c>
      <c r="AQ24" s="3" t="s">
        <v>18</v>
      </c>
      <c r="AR24" s="137">
        <v>0.995719298245614</v>
      </c>
    </row>
    <row r="25" spans="2:44" x14ac:dyDescent="0.45">
      <c r="B25" s="1">
        <v>0.1</v>
      </c>
      <c r="C25" s="3">
        <v>15</v>
      </c>
      <c r="D25" s="3" t="s">
        <v>17</v>
      </c>
      <c r="E25" s="3" t="s">
        <v>20</v>
      </c>
      <c r="F25" s="30">
        <v>1</v>
      </c>
      <c r="J25" s="1">
        <v>0.1</v>
      </c>
      <c r="K25" s="3">
        <v>15</v>
      </c>
      <c r="L25" s="3" t="s">
        <v>17</v>
      </c>
      <c r="M25" s="3" t="s">
        <v>20</v>
      </c>
      <c r="N25" s="22">
        <v>1</v>
      </c>
      <c r="R25" s="1">
        <v>0.1</v>
      </c>
      <c r="S25" s="3">
        <v>15</v>
      </c>
      <c r="T25" s="3" t="s">
        <v>17</v>
      </c>
      <c r="U25" s="3" t="s">
        <v>20</v>
      </c>
      <c r="V25" s="29">
        <v>50.954999999999998</v>
      </c>
      <c r="Z25" s="1">
        <v>0.1</v>
      </c>
      <c r="AA25" s="3">
        <v>15</v>
      </c>
      <c r="AB25" s="3" t="s">
        <v>17</v>
      </c>
      <c r="AC25" s="3" t="s">
        <v>20</v>
      </c>
      <c r="AD25" s="15">
        <v>22.254000000000001</v>
      </c>
      <c r="AG25" s="1">
        <v>0.1</v>
      </c>
      <c r="AH25" s="3">
        <v>15</v>
      </c>
      <c r="AI25" s="3" t="s">
        <v>17</v>
      </c>
      <c r="AJ25" s="3" t="s">
        <v>20</v>
      </c>
      <c r="AK25" s="15">
        <v>7.3120000000000003</v>
      </c>
      <c r="AN25" s="1">
        <v>0.1</v>
      </c>
      <c r="AO25" s="3">
        <v>15</v>
      </c>
      <c r="AP25" s="3" t="s">
        <v>17</v>
      </c>
      <c r="AQ25" s="3" t="s">
        <v>20</v>
      </c>
      <c r="AR25" s="137">
        <v>1.0190999999999999</v>
      </c>
    </row>
    <row r="26" spans="2:44" ht="15.75" x14ac:dyDescent="0.45">
      <c r="B26" s="1">
        <v>0.1</v>
      </c>
      <c r="C26" s="2">
        <v>20</v>
      </c>
      <c r="D26" s="3" t="s">
        <v>17</v>
      </c>
      <c r="E26" s="3" t="s">
        <v>18</v>
      </c>
      <c r="F26" s="30">
        <v>1</v>
      </c>
      <c r="J26" s="1">
        <v>0.1</v>
      </c>
      <c r="K26" s="2">
        <v>20</v>
      </c>
      <c r="L26" s="3" t="s">
        <v>17</v>
      </c>
      <c r="M26" s="3" t="s">
        <v>18</v>
      </c>
      <c r="N26" s="22">
        <v>1</v>
      </c>
      <c r="R26" s="1">
        <v>0.1</v>
      </c>
      <c r="S26" s="2">
        <v>20</v>
      </c>
      <c r="T26" s="3" t="s">
        <v>17</v>
      </c>
      <c r="U26" s="3" t="s">
        <v>18</v>
      </c>
      <c r="V26" s="29">
        <v>50.933</v>
      </c>
      <c r="Z26" s="1">
        <v>0.1</v>
      </c>
      <c r="AA26" s="2">
        <v>20</v>
      </c>
      <c r="AB26" s="3" t="s">
        <v>17</v>
      </c>
      <c r="AC26" s="3" t="s">
        <v>18</v>
      </c>
      <c r="AD26" s="15">
        <v>17.940999999999999</v>
      </c>
      <c r="AG26" s="1">
        <v>0.1</v>
      </c>
      <c r="AH26" s="2">
        <v>20</v>
      </c>
      <c r="AI26" s="3" t="s">
        <v>17</v>
      </c>
      <c r="AJ26" s="3" t="s">
        <v>18</v>
      </c>
      <c r="AK26" s="15">
        <v>6.5540000000000003</v>
      </c>
      <c r="AN26" s="1">
        <v>0.1</v>
      </c>
      <c r="AO26" s="2">
        <v>20</v>
      </c>
      <c r="AP26" s="3" t="s">
        <v>17</v>
      </c>
      <c r="AQ26" s="3" t="s">
        <v>18</v>
      </c>
      <c r="AR26" s="137">
        <v>0.94320370370370366</v>
      </c>
    </row>
    <row r="27" spans="2:44" ht="15.75" x14ac:dyDescent="0.45">
      <c r="B27" s="1">
        <v>0.1</v>
      </c>
      <c r="C27" s="2">
        <v>20</v>
      </c>
      <c r="D27" s="3" t="s">
        <v>17</v>
      </c>
      <c r="E27" s="3" t="s">
        <v>20</v>
      </c>
      <c r="F27" s="30">
        <v>0</v>
      </c>
      <c r="J27" s="1">
        <v>0.1</v>
      </c>
      <c r="K27" s="2">
        <v>20</v>
      </c>
      <c r="L27" s="3" t="s">
        <v>17</v>
      </c>
      <c r="M27" s="3" t="s">
        <v>20</v>
      </c>
      <c r="N27" s="22">
        <v>2</v>
      </c>
      <c r="R27" s="1">
        <v>0.1</v>
      </c>
      <c r="S27" s="2">
        <v>20</v>
      </c>
      <c r="T27" s="3" t="s">
        <v>17</v>
      </c>
      <c r="U27" s="3" t="s">
        <v>20</v>
      </c>
      <c r="V27" s="29">
        <v>56.798000000000002</v>
      </c>
      <c r="Z27" s="1">
        <v>0.1</v>
      </c>
      <c r="AA27" s="2">
        <v>20</v>
      </c>
      <c r="AB27" s="3" t="s">
        <v>17</v>
      </c>
      <c r="AC27" s="3" t="s">
        <v>20</v>
      </c>
      <c r="AD27" s="15">
        <v>24.869</v>
      </c>
      <c r="AG27" s="1">
        <v>0.1</v>
      </c>
      <c r="AH27" s="2">
        <v>20</v>
      </c>
      <c r="AI27" s="3" t="s">
        <v>17</v>
      </c>
      <c r="AJ27" s="3" t="s">
        <v>20</v>
      </c>
      <c r="AK27" s="15">
        <v>3.82</v>
      </c>
      <c r="AN27" s="1">
        <v>0.1</v>
      </c>
      <c r="AO27" s="2">
        <v>20</v>
      </c>
      <c r="AP27" s="3" t="s">
        <v>17</v>
      </c>
      <c r="AQ27" s="3" t="s">
        <v>20</v>
      </c>
      <c r="AR27" s="137">
        <v>0.97927586206896555</v>
      </c>
    </row>
    <row r="28" spans="2:44" x14ac:dyDescent="0.45">
      <c r="B28" s="1">
        <v>0.3</v>
      </c>
      <c r="C28" s="3">
        <v>15</v>
      </c>
      <c r="D28" s="3" t="s">
        <v>17</v>
      </c>
      <c r="E28" s="3" t="s">
        <v>18</v>
      </c>
      <c r="F28" s="30">
        <v>1</v>
      </c>
      <c r="J28" s="1">
        <v>0.3</v>
      </c>
      <c r="K28" s="3">
        <v>15</v>
      </c>
      <c r="L28" s="3" t="s">
        <v>17</v>
      </c>
      <c r="M28" s="3" t="s">
        <v>18</v>
      </c>
      <c r="N28" s="22">
        <v>1</v>
      </c>
      <c r="R28" s="1">
        <v>0.3</v>
      </c>
      <c r="S28" s="3">
        <v>15</v>
      </c>
      <c r="T28" s="3" t="s">
        <v>17</v>
      </c>
      <c r="U28" s="3" t="s">
        <v>18</v>
      </c>
      <c r="V28" s="29">
        <v>50.927999999999997</v>
      </c>
      <c r="Z28" s="1">
        <v>0.3</v>
      </c>
      <c r="AA28" s="3">
        <v>15</v>
      </c>
      <c r="AB28" s="3" t="s">
        <v>17</v>
      </c>
      <c r="AC28" s="3" t="s">
        <v>18</v>
      </c>
      <c r="AD28" s="15">
        <v>16.981000000000002</v>
      </c>
      <c r="AG28" s="1">
        <v>0.3</v>
      </c>
      <c r="AH28" s="3">
        <v>15</v>
      </c>
      <c r="AI28" s="3" t="s">
        <v>17</v>
      </c>
      <c r="AJ28" s="3" t="s">
        <v>18</v>
      </c>
      <c r="AK28" s="15">
        <v>6.5869999999999997</v>
      </c>
      <c r="AN28" s="1">
        <v>0.3</v>
      </c>
      <c r="AO28" s="3">
        <v>15</v>
      </c>
      <c r="AP28" s="3" t="s">
        <v>17</v>
      </c>
      <c r="AQ28" s="3" t="s">
        <v>18</v>
      </c>
      <c r="AR28" s="137">
        <v>1.0185599999999999</v>
      </c>
    </row>
    <row r="29" spans="2:44" x14ac:dyDescent="0.45">
      <c r="B29" s="1">
        <v>0.3</v>
      </c>
      <c r="C29" s="3">
        <v>15</v>
      </c>
      <c r="D29" s="3" t="s">
        <v>17</v>
      </c>
      <c r="E29" s="3" t="s">
        <v>20</v>
      </c>
      <c r="F29" s="30">
        <v>1</v>
      </c>
      <c r="J29" s="1">
        <v>0.3</v>
      </c>
      <c r="K29" s="3">
        <v>15</v>
      </c>
      <c r="L29" s="3" t="s">
        <v>17</v>
      </c>
      <c r="M29" s="3" t="s">
        <v>20</v>
      </c>
      <c r="N29" s="22">
        <v>1</v>
      </c>
      <c r="R29" s="1">
        <v>0.3</v>
      </c>
      <c r="S29" s="3">
        <v>15</v>
      </c>
      <c r="T29" s="3" t="s">
        <v>17</v>
      </c>
      <c r="U29" s="3" t="s">
        <v>20</v>
      </c>
      <c r="V29" s="29">
        <v>50.965000000000003</v>
      </c>
      <c r="Z29" s="1">
        <v>0.3</v>
      </c>
      <c r="AA29" s="3">
        <v>15</v>
      </c>
      <c r="AB29" s="3" t="s">
        <v>17</v>
      </c>
      <c r="AC29" s="3" t="s">
        <v>20</v>
      </c>
      <c r="AD29" s="15">
        <v>24.372</v>
      </c>
      <c r="AG29" s="1">
        <v>0.3</v>
      </c>
      <c r="AH29" s="3">
        <v>15</v>
      </c>
      <c r="AI29" s="3" t="s">
        <v>17</v>
      </c>
      <c r="AJ29" s="3" t="s">
        <v>20</v>
      </c>
      <c r="AK29" s="15">
        <v>6.8339999999999996</v>
      </c>
      <c r="AN29" s="1">
        <v>0.3</v>
      </c>
      <c r="AO29" s="3">
        <v>15</v>
      </c>
      <c r="AP29" s="3" t="s">
        <v>17</v>
      </c>
      <c r="AQ29" s="3" t="s">
        <v>20</v>
      </c>
      <c r="AR29" s="137">
        <v>1.1852325581395349</v>
      </c>
    </row>
    <row r="30" spans="2:44" ht="15.75" x14ac:dyDescent="0.45">
      <c r="B30" s="1">
        <v>0.3</v>
      </c>
      <c r="C30" s="2">
        <v>20</v>
      </c>
      <c r="D30" s="3" t="s">
        <v>17</v>
      </c>
      <c r="E30" s="3" t="s">
        <v>18</v>
      </c>
      <c r="F30" s="30">
        <v>1</v>
      </c>
      <c r="J30" s="1">
        <v>0.3</v>
      </c>
      <c r="K30" s="2">
        <v>20</v>
      </c>
      <c r="L30" s="3" t="s">
        <v>17</v>
      </c>
      <c r="M30" s="3" t="s">
        <v>18</v>
      </c>
      <c r="N30" s="22">
        <v>1</v>
      </c>
      <c r="R30" s="1">
        <v>0.3</v>
      </c>
      <c r="S30" s="2">
        <v>20</v>
      </c>
      <c r="T30" s="3" t="s">
        <v>17</v>
      </c>
      <c r="U30" s="3" t="s">
        <v>18</v>
      </c>
      <c r="V30" s="29">
        <v>50.929000000000002</v>
      </c>
      <c r="Z30" s="1">
        <v>0.3</v>
      </c>
      <c r="AA30" s="2">
        <v>20</v>
      </c>
      <c r="AB30" s="3" t="s">
        <v>17</v>
      </c>
      <c r="AC30" s="3" t="s">
        <v>18</v>
      </c>
      <c r="AD30" s="15">
        <v>17.102</v>
      </c>
      <c r="AG30" s="1">
        <v>0.3</v>
      </c>
      <c r="AH30" s="2">
        <v>20</v>
      </c>
      <c r="AI30" s="3" t="s">
        <v>17</v>
      </c>
      <c r="AJ30" s="3" t="s">
        <v>18</v>
      </c>
      <c r="AK30" s="15">
        <v>5.9050000000000002</v>
      </c>
      <c r="AN30" s="1">
        <v>0.3</v>
      </c>
      <c r="AO30" s="2">
        <v>20</v>
      </c>
      <c r="AP30" s="3" t="s">
        <v>17</v>
      </c>
      <c r="AQ30" s="3" t="s">
        <v>18</v>
      </c>
      <c r="AR30" s="137">
        <v>1.0610208333333333</v>
      </c>
    </row>
    <row r="31" spans="2:44" ht="15.75" x14ac:dyDescent="0.45">
      <c r="B31" s="1">
        <v>0.3</v>
      </c>
      <c r="C31" s="2">
        <v>20</v>
      </c>
      <c r="D31" s="3" t="s">
        <v>17</v>
      </c>
      <c r="E31" s="3" t="s">
        <v>20</v>
      </c>
      <c r="F31" s="30">
        <v>1</v>
      </c>
      <c r="J31" s="1">
        <v>0.3</v>
      </c>
      <c r="K31" s="2">
        <v>20</v>
      </c>
      <c r="L31" s="3" t="s">
        <v>17</v>
      </c>
      <c r="M31" s="3" t="s">
        <v>20</v>
      </c>
      <c r="N31" s="22">
        <v>1</v>
      </c>
      <c r="R31" s="1">
        <v>0.3</v>
      </c>
      <c r="S31" s="2">
        <v>20</v>
      </c>
      <c r="T31" s="3" t="s">
        <v>17</v>
      </c>
      <c r="U31" s="3" t="s">
        <v>20</v>
      </c>
      <c r="V31" s="29">
        <v>50.942999999999998</v>
      </c>
      <c r="Z31" s="1">
        <v>0.3</v>
      </c>
      <c r="AA31" s="2">
        <v>20</v>
      </c>
      <c r="AB31" s="3" t="s">
        <v>17</v>
      </c>
      <c r="AC31" s="3" t="s">
        <v>20</v>
      </c>
      <c r="AD31" s="15">
        <v>19.876000000000001</v>
      </c>
      <c r="AG31" s="1">
        <v>0.3</v>
      </c>
      <c r="AH31" s="2">
        <v>20</v>
      </c>
      <c r="AI31" s="3" t="s">
        <v>17</v>
      </c>
      <c r="AJ31" s="3" t="s">
        <v>20</v>
      </c>
      <c r="AK31" s="15">
        <v>6.2510000000000003</v>
      </c>
      <c r="AN31" s="1">
        <v>0.3</v>
      </c>
      <c r="AO31" s="2">
        <v>20</v>
      </c>
      <c r="AP31" s="3" t="s">
        <v>17</v>
      </c>
      <c r="AQ31" s="3" t="s">
        <v>20</v>
      </c>
      <c r="AR31" s="137">
        <v>1.0396530612244899</v>
      </c>
    </row>
    <row r="32" spans="2:44" x14ac:dyDescent="0.45">
      <c r="B32" s="1">
        <v>0.1</v>
      </c>
      <c r="C32" s="3">
        <v>15</v>
      </c>
      <c r="D32" s="3" t="s">
        <v>21</v>
      </c>
      <c r="E32" s="3" t="s">
        <v>18</v>
      </c>
      <c r="F32" s="30">
        <v>0</v>
      </c>
      <c r="J32" s="1">
        <v>0.1</v>
      </c>
      <c r="K32" s="3">
        <v>15</v>
      </c>
      <c r="L32" s="3" t="s">
        <v>21</v>
      </c>
      <c r="M32" s="3" t="s">
        <v>18</v>
      </c>
      <c r="N32" s="22">
        <v>3</v>
      </c>
      <c r="R32" s="1">
        <v>0.1</v>
      </c>
      <c r="S32" s="3">
        <v>15</v>
      </c>
      <c r="T32" s="3" t="s">
        <v>21</v>
      </c>
      <c r="U32" s="3" t="s">
        <v>18</v>
      </c>
      <c r="V32" s="29">
        <v>85.09</v>
      </c>
      <c r="Z32" s="1">
        <v>0.1</v>
      </c>
      <c r="AA32" s="3">
        <v>15</v>
      </c>
      <c r="AB32" s="3" t="s">
        <v>21</v>
      </c>
      <c r="AC32" s="3" t="s">
        <v>18</v>
      </c>
      <c r="AD32" s="15">
        <v>15.858000000000001</v>
      </c>
      <c r="AG32" s="1">
        <v>0.1</v>
      </c>
      <c r="AH32" s="3">
        <v>15</v>
      </c>
      <c r="AI32" s="3" t="s">
        <v>21</v>
      </c>
      <c r="AJ32" s="3" t="s">
        <v>18</v>
      </c>
      <c r="AK32" s="15">
        <v>4.3860000000000001</v>
      </c>
      <c r="AN32" s="1">
        <v>0.1</v>
      </c>
      <c r="AO32" s="3">
        <v>15</v>
      </c>
      <c r="AP32" s="3" t="s">
        <v>21</v>
      </c>
      <c r="AQ32" s="3" t="s">
        <v>18</v>
      </c>
      <c r="AR32" s="137">
        <v>0.75300884955752212</v>
      </c>
    </row>
    <row r="33" spans="2:44" x14ac:dyDescent="0.45">
      <c r="B33" s="1">
        <v>0.1</v>
      </c>
      <c r="C33" s="3">
        <v>15</v>
      </c>
      <c r="D33" s="3" t="s">
        <v>21</v>
      </c>
      <c r="E33" s="3" t="s">
        <v>20</v>
      </c>
      <c r="F33" s="30">
        <v>0</v>
      </c>
      <c r="J33" s="1">
        <v>0.1</v>
      </c>
      <c r="K33" s="3">
        <v>15</v>
      </c>
      <c r="L33" s="3" t="s">
        <v>21</v>
      </c>
      <c r="M33" s="3" t="s">
        <v>20</v>
      </c>
      <c r="N33" s="22">
        <v>3</v>
      </c>
      <c r="R33" s="1">
        <v>0.1</v>
      </c>
      <c r="S33" s="3">
        <v>15</v>
      </c>
      <c r="T33" s="3" t="s">
        <v>21</v>
      </c>
      <c r="U33" s="3" t="s">
        <v>20</v>
      </c>
      <c r="V33" s="29">
        <v>85.108999999999995</v>
      </c>
      <c r="Z33" s="1">
        <v>0.1</v>
      </c>
      <c r="AA33" s="3">
        <v>15</v>
      </c>
      <c r="AB33" s="3" t="s">
        <v>21</v>
      </c>
      <c r="AC33" s="3" t="s">
        <v>20</v>
      </c>
      <c r="AD33" s="15">
        <v>17.462</v>
      </c>
      <c r="AG33" s="1">
        <v>0.1</v>
      </c>
      <c r="AH33" s="3">
        <v>15</v>
      </c>
      <c r="AI33" s="3" t="s">
        <v>21</v>
      </c>
      <c r="AJ33" s="3" t="s">
        <v>20</v>
      </c>
      <c r="AK33" s="15">
        <v>4.1719999999999997</v>
      </c>
      <c r="AN33" s="1">
        <v>0.1</v>
      </c>
      <c r="AO33" s="3">
        <v>15</v>
      </c>
      <c r="AP33" s="3" t="s">
        <v>21</v>
      </c>
      <c r="AQ33" s="3" t="s">
        <v>20</v>
      </c>
      <c r="AR33" s="137">
        <v>0.83440196078431372</v>
      </c>
    </row>
    <row r="34" spans="2:44" ht="15.75" x14ac:dyDescent="0.45">
      <c r="B34" s="1">
        <v>0.1</v>
      </c>
      <c r="C34" s="2">
        <v>20</v>
      </c>
      <c r="D34" s="3" t="s">
        <v>21</v>
      </c>
      <c r="E34" s="3" t="s">
        <v>18</v>
      </c>
      <c r="F34" s="30">
        <v>0</v>
      </c>
      <c r="J34" s="1">
        <v>0.1</v>
      </c>
      <c r="K34" s="2">
        <v>20</v>
      </c>
      <c r="L34" s="3" t="s">
        <v>21</v>
      </c>
      <c r="M34" s="3" t="s">
        <v>18</v>
      </c>
      <c r="N34" s="22">
        <v>3</v>
      </c>
      <c r="R34" s="1">
        <v>0.1</v>
      </c>
      <c r="S34" s="2">
        <v>20</v>
      </c>
      <c r="T34" s="3" t="s">
        <v>21</v>
      </c>
      <c r="U34" s="3" t="s">
        <v>18</v>
      </c>
      <c r="V34" s="29">
        <v>85.070999999999998</v>
      </c>
      <c r="Z34" s="1">
        <v>0.1</v>
      </c>
      <c r="AA34" s="2">
        <v>20</v>
      </c>
      <c r="AB34" s="3" t="s">
        <v>21</v>
      </c>
      <c r="AC34" s="3" t="s">
        <v>18</v>
      </c>
      <c r="AD34" s="15">
        <v>14.33</v>
      </c>
      <c r="AG34" s="1">
        <v>0.1</v>
      </c>
      <c r="AH34" s="2">
        <v>20</v>
      </c>
      <c r="AI34" s="3" t="s">
        <v>21</v>
      </c>
      <c r="AJ34" s="3" t="s">
        <v>18</v>
      </c>
      <c r="AK34" s="15">
        <v>3.8450000000000002</v>
      </c>
      <c r="AN34" s="1">
        <v>0.1</v>
      </c>
      <c r="AO34" s="2">
        <v>20</v>
      </c>
      <c r="AP34" s="3" t="s">
        <v>21</v>
      </c>
      <c r="AQ34" s="3" t="s">
        <v>18</v>
      </c>
      <c r="AR34" s="137">
        <v>0.80255660377358484</v>
      </c>
    </row>
    <row r="35" spans="2:44" ht="15.75" x14ac:dyDescent="0.45">
      <c r="B35" s="1">
        <v>0.1</v>
      </c>
      <c r="C35" s="2">
        <v>20</v>
      </c>
      <c r="D35" s="3" t="s">
        <v>21</v>
      </c>
      <c r="E35" s="3" t="s">
        <v>20</v>
      </c>
      <c r="F35" s="30">
        <v>0</v>
      </c>
      <c r="J35" s="1">
        <v>0.1</v>
      </c>
      <c r="K35" s="2">
        <v>20</v>
      </c>
      <c r="L35" s="3" t="s">
        <v>21</v>
      </c>
      <c r="M35" s="3" t="s">
        <v>20</v>
      </c>
      <c r="N35" s="22">
        <v>3</v>
      </c>
      <c r="R35" s="1">
        <v>0.1</v>
      </c>
      <c r="S35" s="2">
        <v>20</v>
      </c>
      <c r="T35" s="3" t="s">
        <v>21</v>
      </c>
      <c r="U35" s="3" t="s">
        <v>20</v>
      </c>
      <c r="V35" s="29">
        <v>85.117999999999995</v>
      </c>
      <c r="Z35" s="1">
        <v>0.1</v>
      </c>
      <c r="AA35" s="2">
        <v>20</v>
      </c>
      <c r="AB35" s="3" t="s">
        <v>21</v>
      </c>
      <c r="AC35" s="3" t="s">
        <v>20</v>
      </c>
      <c r="AD35" s="15">
        <v>18.206</v>
      </c>
      <c r="AG35" s="1">
        <v>0.1</v>
      </c>
      <c r="AH35" s="2">
        <v>20</v>
      </c>
      <c r="AI35" s="3" t="s">
        <v>21</v>
      </c>
      <c r="AJ35" s="3" t="s">
        <v>20</v>
      </c>
      <c r="AK35" s="15">
        <v>4.1529999999999996</v>
      </c>
      <c r="AN35" s="1">
        <v>0.1</v>
      </c>
      <c r="AO35" s="2">
        <v>20</v>
      </c>
      <c r="AP35" s="3" t="s">
        <v>21</v>
      </c>
      <c r="AQ35" s="3" t="s">
        <v>20</v>
      </c>
      <c r="AR35" s="137">
        <v>0.77379999999999993</v>
      </c>
    </row>
    <row r="36" spans="2:44" x14ac:dyDescent="0.45">
      <c r="B36" s="1">
        <v>0.3</v>
      </c>
      <c r="C36" s="3">
        <v>15</v>
      </c>
      <c r="D36" s="3" t="s">
        <v>21</v>
      </c>
      <c r="E36" s="3" t="s">
        <v>18</v>
      </c>
      <c r="F36" s="30">
        <v>0</v>
      </c>
      <c r="J36" s="1">
        <v>0.3</v>
      </c>
      <c r="K36" s="3">
        <v>15</v>
      </c>
      <c r="L36" s="3" t="s">
        <v>21</v>
      </c>
      <c r="M36" s="3" t="s">
        <v>18</v>
      </c>
      <c r="N36" s="22">
        <v>3</v>
      </c>
      <c r="R36" s="1">
        <v>0.3</v>
      </c>
      <c r="S36" s="3">
        <v>15</v>
      </c>
      <c r="T36" s="3" t="s">
        <v>21</v>
      </c>
      <c r="U36" s="3" t="s">
        <v>18</v>
      </c>
      <c r="V36" s="29">
        <v>85.064999999999998</v>
      </c>
      <c r="Z36" s="1">
        <v>0.3</v>
      </c>
      <c r="AA36" s="3">
        <v>15</v>
      </c>
      <c r="AB36" s="3" t="s">
        <v>21</v>
      </c>
      <c r="AC36" s="3" t="s">
        <v>18</v>
      </c>
      <c r="AD36" s="15">
        <v>13.760999999999999</v>
      </c>
      <c r="AG36" s="1">
        <v>0.3</v>
      </c>
      <c r="AH36" s="3">
        <v>15</v>
      </c>
      <c r="AI36" s="3" t="s">
        <v>21</v>
      </c>
      <c r="AJ36" s="3" t="s">
        <v>18</v>
      </c>
      <c r="AK36" s="15">
        <v>4.2089999999999996</v>
      </c>
      <c r="AN36" s="1">
        <v>0.3</v>
      </c>
      <c r="AO36" s="3">
        <v>15</v>
      </c>
      <c r="AP36" s="3" t="s">
        <v>21</v>
      </c>
      <c r="AQ36" s="3" t="s">
        <v>18</v>
      </c>
      <c r="AR36" s="137">
        <v>0.7595089285714286</v>
      </c>
    </row>
    <row r="37" spans="2:44" x14ac:dyDescent="0.45">
      <c r="B37" s="1">
        <v>0.3</v>
      </c>
      <c r="C37" s="3">
        <v>15</v>
      </c>
      <c r="D37" s="3" t="s">
        <v>21</v>
      </c>
      <c r="E37" s="3" t="s">
        <v>20</v>
      </c>
      <c r="F37" s="30">
        <v>0</v>
      </c>
      <c r="J37" s="1">
        <v>0.3</v>
      </c>
      <c r="K37" s="3">
        <v>15</v>
      </c>
      <c r="L37" s="3" t="s">
        <v>21</v>
      </c>
      <c r="M37" s="3" t="s">
        <v>20</v>
      </c>
      <c r="N37" s="22">
        <v>3</v>
      </c>
      <c r="R37" s="1">
        <v>0.3</v>
      </c>
      <c r="S37" s="3">
        <v>15</v>
      </c>
      <c r="T37" s="3" t="s">
        <v>21</v>
      </c>
      <c r="U37" s="3" t="s">
        <v>20</v>
      </c>
      <c r="V37" s="29">
        <v>85.102999999999994</v>
      </c>
      <c r="Z37" s="1">
        <v>0.3</v>
      </c>
      <c r="AA37" s="3">
        <v>15</v>
      </c>
      <c r="AB37" s="3" t="s">
        <v>21</v>
      </c>
      <c r="AC37" s="3" t="s">
        <v>20</v>
      </c>
      <c r="AD37" s="15">
        <v>16.968</v>
      </c>
      <c r="AG37" s="1">
        <v>0.3</v>
      </c>
      <c r="AH37" s="3">
        <v>15</v>
      </c>
      <c r="AI37" s="3" t="s">
        <v>21</v>
      </c>
      <c r="AJ37" s="3" t="s">
        <v>20</v>
      </c>
      <c r="AK37" s="15">
        <v>4.6360000000000001</v>
      </c>
      <c r="AN37" s="1">
        <v>0.3</v>
      </c>
      <c r="AO37" s="3">
        <v>15</v>
      </c>
      <c r="AP37" s="3" t="s">
        <v>21</v>
      </c>
      <c r="AQ37" s="3" t="s">
        <v>20</v>
      </c>
      <c r="AR37" s="137">
        <v>0.71515126050420164</v>
      </c>
    </row>
    <row r="38" spans="2:44" ht="15.75" x14ac:dyDescent="0.45">
      <c r="B38" s="1">
        <v>0.3</v>
      </c>
      <c r="C38" s="2">
        <v>20</v>
      </c>
      <c r="D38" s="3" t="s">
        <v>21</v>
      </c>
      <c r="E38" s="3" t="s">
        <v>18</v>
      </c>
      <c r="F38" s="30">
        <v>0</v>
      </c>
      <c r="J38" s="1">
        <v>0.3</v>
      </c>
      <c r="K38" s="2">
        <v>20</v>
      </c>
      <c r="L38" s="3" t="s">
        <v>21</v>
      </c>
      <c r="M38" s="3" t="s">
        <v>18</v>
      </c>
      <c r="N38" s="22">
        <v>3</v>
      </c>
      <c r="R38" s="1">
        <v>0.3</v>
      </c>
      <c r="S38" s="2">
        <v>20</v>
      </c>
      <c r="T38" s="3" t="s">
        <v>21</v>
      </c>
      <c r="U38" s="3" t="s">
        <v>18</v>
      </c>
      <c r="V38" s="29">
        <v>85.082999999999998</v>
      </c>
      <c r="Z38" s="1">
        <v>0.3</v>
      </c>
      <c r="AA38" s="2">
        <v>20</v>
      </c>
      <c r="AB38" s="3" t="s">
        <v>21</v>
      </c>
      <c r="AC38" s="3" t="s">
        <v>18</v>
      </c>
      <c r="AD38" s="15">
        <v>15.292999999999999</v>
      </c>
      <c r="AG38" s="1">
        <v>0.3</v>
      </c>
      <c r="AH38" s="2">
        <v>20</v>
      </c>
      <c r="AI38" s="3" t="s">
        <v>21</v>
      </c>
      <c r="AJ38" s="3" t="s">
        <v>18</v>
      </c>
      <c r="AK38" s="15">
        <v>4.2320000000000002</v>
      </c>
      <c r="AN38" s="1">
        <v>0.3</v>
      </c>
      <c r="AO38" s="2">
        <v>20</v>
      </c>
      <c r="AP38" s="3" t="s">
        <v>21</v>
      </c>
      <c r="AQ38" s="3" t="s">
        <v>18</v>
      </c>
      <c r="AR38" s="137">
        <v>0.72104237288135586</v>
      </c>
    </row>
    <row r="39" spans="2:44" ht="15.75" x14ac:dyDescent="0.45">
      <c r="B39" s="1">
        <v>0.3</v>
      </c>
      <c r="C39" s="2">
        <v>20</v>
      </c>
      <c r="D39" s="3" t="s">
        <v>21</v>
      </c>
      <c r="E39" s="3" t="s">
        <v>20</v>
      </c>
      <c r="F39" s="30">
        <v>0</v>
      </c>
      <c r="J39" s="1">
        <v>0.3</v>
      </c>
      <c r="K39" s="2">
        <v>20</v>
      </c>
      <c r="L39" s="3" t="s">
        <v>21</v>
      </c>
      <c r="M39" s="3" t="s">
        <v>20</v>
      </c>
      <c r="N39" s="22">
        <v>3</v>
      </c>
      <c r="R39" s="1">
        <v>0.3</v>
      </c>
      <c r="S39" s="2">
        <v>20</v>
      </c>
      <c r="T39" s="3" t="s">
        <v>21</v>
      </c>
      <c r="U39" s="3" t="s">
        <v>20</v>
      </c>
      <c r="V39" s="29">
        <v>85.126999999999995</v>
      </c>
      <c r="Z39" s="1">
        <v>0.3</v>
      </c>
      <c r="AA39" s="2">
        <v>20</v>
      </c>
      <c r="AB39" s="3" t="s">
        <v>21</v>
      </c>
      <c r="AC39" s="3" t="s">
        <v>20</v>
      </c>
      <c r="AD39" s="15">
        <v>18.96</v>
      </c>
      <c r="AG39" s="1">
        <v>0.3</v>
      </c>
      <c r="AH39" s="2">
        <v>20</v>
      </c>
      <c r="AI39" s="3" t="s">
        <v>21</v>
      </c>
      <c r="AJ39" s="3" t="s">
        <v>20</v>
      </c>
      <c r="AK39" s="15">
        <v>4.2359999999999998</v>
      </c>
      <c r="AN39" s="1">
        <v>0.3</v>
      </c>
      <c r="AO39" s="2">
        <v>20</v>
      </c>
      <c r="AP39" s="3" t="s">
        <v>21</v>
      </c>
      <c r="AQ39" s="3" t="s">
        <v>20</v>
      </c>
      <c r="AR39" s="137">
        <v>0.76006249999999997</v>
      </c>
    </row>
    <row r="40" spans="2:44" ht="15.75" x14ac:dyDescent="0.45">
      <c r="B40" s="146"/>
      <c r="C40" s="147"/>
      <c r="D40" s="148"/>
      <c r="E40" s="148"/>
      <c r="F40" s="155"/>
      <c r="J40" s="146"/>
      <c r="K40" s="147"/>
      <c r="L40" s="148"/>
      <c r="M40" s="148"/>
      <c r="N40" s="10"/>
      <c r="R40" s="146"/>
      <c r="S40" s="147"/>
      <c r="T40" s="148"/>
      <c r="U40" s="148"/>
      <c r="V40" s="150"/>
      <c r="Z40" s="146"/>
      <c r="AA40" s="147"/>
      <c r="AB40" s="148"/>
      <c r="AC40" s="148"/>
      <c r="AD40" s="10"/>
      <c r="AG40" s="146"/>
      <c r="AH40" s="147"/>
      <c r="AI40" s="148"/>
      <c r="AJ40" s="148"/>
      <c r="AK40" s="10"/>
      <c r="AN40" s="146"/>
      <c r="AO40" s="147"/>
      <c r="AP40" s="148"/>
      <c r="AQ40" s="148"/>
      <c r="AR40" s="154"/>
    </row>
    <row r="41" spans="2:44" ht="15.75" x14ac:dyDescent="0.45">
      <c r="B41" s="146"/>
      <c r="C41" s="147"/>
      <c r="D41" s="148"/>
      <c r="E41" s="148"/>
      <c r="F41" s="155"/>
      <c r="J41" s="146"/>
      <c r="K41" s="147"/>
      <c r="L41" s="148"/>
      <c r="M41" s="148"/>
      <c r="N41" s="10"/>
      <c r="R41" s="146"/>
      <c r="S41" s="147"/>
      <c r="T41" s="148"/>
      <c r="U41" s="148"/>
      <c r="V41" s="150"/>
      <c r="Z41" s="146"/>
      <c r="AA41" s="147"/>
      <c r="AB41" s="148"/>
      <c r="AC41" s="148"/>
      <c r="AD41" s="10"/>
      <c r="AG41" s="146"/>
      <c r="AH41" s="147"/>
      <c r="AI41" s="148"/>
      <c r="AJ41" s="148"/>
      <c r="AK41" s="10"/>
      <c r="AN41" s="146"/>
      <c r="AO41" s="147"/>
      <c r="AP41" s="148"/>
      <c r="AQ41" s="148"/>
      <c r="AR41" s="154"/>
    </row>
    <row r="42" spans="2:44" ht="15.75" x14ac:dyDescent="0.45">
      <c r="B42" s="146"/>
      <c r="C42" s="147"/>
      <c r="D42" s="148"/>
      <c r="E42" s="148"/>
      <c r="F42" s="155"/>
      <c r="J42" s="146"/>
      <c r="K42" s="147"/>
      <c r="L42" s="148"/>
      <c r="M42" s="148"/>
      <c r="N42" s="10"/>
      <c r="R42" s="146"/>
      <c r="S42" s="147" t="s">
        <v>67</v>
      </c>
      <c r="T42" s="148" t="s">
        <v>68</v>
      </c>
      <c r="U42" s="148"/>
      <c r="V42" s="150"/>
      <c r="Z42" s="146"/>
      <c r="AA42" s="147" t="s">
        <v>67</v>
      </c>
      <c r="AB42" s="148" t="s">
        <v>68</v>
      </c>
      <c r="AC42" s="148"/>
      <c r="AD42" s="10"/>
      <c r="AG42" s="146"/>
      <c r="AH42" s="147" t="s">
        <v>67</v>
      </c>
      <c r="AI42" s="148" t="s">
        <v>68</v>
      </c>
      <c r="AJ42" s="148"/>
      <c r="AK42" s="10"/>
      <c r="AN42" s="146"/>
      <c r="AO42" s="147" t="s">
        <v>67</v>
      </c>
      <c r="AP42" s="148" t="s">
        <v>68</v>
      </c>
      <c r="AQ42" s="148"/>
      <c r="AR42" s="154"/>
    </row>
    <row r="43" spans="2:44" ht="15.75" x14ac:dyDescent="0.45">
      <c r="B43" s="146"/>
      <c r="C43" s="147"/>
      <c r="D43" s="148"/>
      <c r="E43" s="148"/>
      <c r="F43" s="155"/>
      <c r="J43" s="146"/>
      <c r="K43" s="147"/>
      <c r="L43" s="148"/>
      <c r="M43" s="148"/>
      <c r="N43" s="10"/>
      <c r="R43" s="146" t="s">
        <v>106</v>
      </c>
      <c r="S43" s="156">
        <f>AVERAGE(V24:V27,V32:V35)</f>
        <v>69.478749999999991</v>
      </c>
      <c r="T43" s="157">
        <f>AVERAGE(V28:V31,V36:V39)</f>
        <v>68.017874999999989</v>
      </c>
      <c r="U43" s="148"/>
      <c r="V43" s="150"/>
      <c r="Z43" s="146" t="s">
        <v>106</v>
      </c>
      <c r="AA43" s="156">
        <f>AVERAGE(AD24:AD27,AD32:AD35)</f>
        <v>18.814125000000001</v>
      </c>
      <c r="AB43" s="157">
        <f>AVERAGE(AD28:AD31,AD36:AD39)</f>
        <v>17.914125000000002</v>
      </c>
      <c r="AC43" s="148"/>
      <c r="AD43" s="10"/>
      <c r="AG43" s="146" t="s">
        <v>106</v>
      </c>
      <c r="AH43" s="156">
        <f>AVERAGE(AK24:AK27,AK32:AK35)</f>
        <v>4.759125</v>
      </c>
      <c r="AI43" s="157">
        <f>AVERAGE(AK28:AK31,AK36:AK39)</f>
        <v>5.3612500000000001</v>
      </c>
      <c r="AJ43" s="148"/>
      <c r="AK43" s="10"/>
      <c r="AN43" s="146" t="s">
        <v>106</v>
      </c>
      <c r="AO43" s="156">
        <f>AVERAGE(AR24:AR27,AR32:AR35)</f>
        <v>0.88763328476671299</v>
      </c>
      <c r="AP43" s="157">
        <f>AVERAGE(AR28:AR31,AR36:AR39)</f>
        <v>0.90752893933179302</v>
      </c>
      <c r="AQ43" s="148"/>
      <c r="AR43" s="154"/>
    </row>
    <row r="44" spans="2:44" ht="15.75" x14ac:dyDescent="0.45">
      <c r="B44" s="146"/>
      <c r="C44" s="147"/>
      <c r="D44" s="148"/>
      <c r="E44" s="148"/>
      <c r="F44" s="155"/>
      <c r="J44" s="146"/>
      <c r="K44" s="147"/>
      <c r="L44" s="148"/>
      <c r="M44" s="148"/>
      <c r="N44" s="10"/>
      <c r="R44" s="146" t="s">
        <v>115</v>
      </c>
      <c r="S44" s="156">
        <f>AVERAGE(V24:V25,V28:V29,V32:V33,V36:V37)</f>
        <v>68.746375</v>
      </c>
      <c r="T44" s="157">
        <f>AVERAGE(V26:V27,V30:V31,V34:V35,V38:V39)</f>
        <v>68.750249999999994</v>
      </c>
      <c r="U44" s="148"/>
      <c r="V44" s="150"/>
      <c r="Z44" s="146" t="s">
        <v>115</v>
      </c>
      <c r="AA44" s="156">
        <f>AVERAGE(AD24:AD25,AD28:AD29,AD32:AD33,AD36:AD37)</f>
        <v>18.406124999999999</v>
      </c>
      <c r="AB44" s="157">
        <f>AVERAGE(AD26:AD27,AD30:AD31,AD34:AD35,AD38:AD39)</f>
        <v>18.322125000000003</v>
      </c>
      <c r="AC44" s="148"/>
      <c r="AD44" s="10"/>
      <c r="AG44" s="146" t="s">
        <v>115</v>
      </c>
      <c r="AH44" s="156">
        <f>AVERAGE(AK24:AK25,AK28:AK29,AK32:AK33,AK36:AK37)</f>
        <v>5.2458750000000007</v>
      </c>
      <c r="AI44" s="157">
        <f>AVERAGE(AK26:AK27,AK30:AK31,AK34:AK35,AK38:AK39)</f>
        <v>4.8744999999999994</v>
      </c>
      <c r="AJ44" s="148"/>
      <c r="AK44" s="10"/>
      <c r="AN44" s="146" t="s">
        <v>115</v>
      </c>
      <c r="AO44" s="156">
        <f>AVERAGE(AR24:AR25,AR28:AR29,AR32:AR33,AR36:AR37)</f>
        <v>0.910085356975327</v>
      </c>
      <c r="AP44" s="157">
        <f>AVERAGE(AR26:AR27,AR30:AR31,AR34:AR35,AR38:AR39)</f>
        <v>0.88507686712317912</v>
      </c>
      <c r="AQ44" s="148"/>
      <c r="AR44" s="154"/>
    </row>
    <row r="45" spans="2:44" ht="15.75" x14ac:dyDescent="0.45">
      <c r="B45" s="146"/>
      <c r="C45" s="147"/>
      <c r="D45" s="148"/>
      <c r="E45" s="148"/>
      <c r="F45" s="155"/>
      <c r="J45" s="146"/>
      <c r="K45" s="147"/>
      <c r="L45" s="148"/>
      <c r="M45" s="148"/>
      <c r="N45" s="10"/>
      <c r="R45" s="146" t="s">
        <v>114</v>
      </c>
      <c r="S45" s="156">
        <f>AVERAGE(V24:V31)</f>
        <v>52.400874999999999</v>
      </c>
      <c r="T45" s="157">
        <f>AVERAGE(V32:V39)</f>
        <v>85.095749999999995</v>
      </c>
      <c r="U45" s="148"/>
      <c r="V45" s="150"/>
      <c r="Z45" s="146" t="s">
        <v>114</v>
      </c>
      <c r="AA45" s="156">
        <f>AVERAGE(AD24:AD31)</f>
        <v>20.3735</v>
      </c>
      <c r="AB45" s="157">
        <f>AVERAGE(AD32:AD39)</f>
        <v>16.354749999999999</v>
      </c>
      <c r="AC45" s="148"/>
      <c r="AD45" s="10"/>
      <c r="AG45" s="146" t="s">
        <v>114</v>
      </c>
      <c r="AH45" s="156">
        <f>AVERAGE(AK24:AK31)</f>
        <v>5.8867500000000001</v>
      </c>
      <c r="AI45" s="157">
        <f>AVERAGE(AK32:AK39)</f>
        <v>4.233625</v>
      </c>
      <c r="AJ45" s="148"/>
      <c r="AK45" s="10"/>
      <c r="AN45" s="146" t="s">
        <v>114</v>
      </c>
      <c r="AO45" s="156">
        <f>AVERAGE(AR24:AR31)</f>
        <v>1.0302206645894552</v>
      </c>
      <c r="AP45" s="157">
        <f>AVERAGE(AR32:AR39)</f>
        <v>0.76494155950905085</v>
      </c>
      <c r="AQ45" s="148"/>
      <c r="AR45" s="154"/>
    </row>
    <row r="46" spans="2:44" ht="15.75" x14ac:dyDescent="0.45">
      <c r="B46" s="146"/>
      <c r="C46" s="147"/>
      <c r="D46" s="148"/>
      <c r="E46" s="148"/>
      <c r="F46" s="155"/>
      <c r="J46" s="146"/>
      <c r="K46" s="147"/>
      <c r="L46" s="148"/>
      <c r="M46" s="148"/>
      <c r="N46" s="10"/>
      <c r="R46" s="146" t="s">
        <v>107</v>
      </c>
      <c r="S46" s="156">
        <f>AVERAGE(V24,V26,V28,V30,V32,V34,V36,V38)</f>
        <v>68.731875000000002</v>
      </c>
      <c r="T46" s="156">
        <f>AVERAGE(V25,V27,V29,V31,V33,V35,V37,V39)</f>
        <v>68.764749999999992</v>
      </c>
      <c r="U46" s="148"/>
      <c r="V46" s="150"/>
      <c r="Z46" s="146" t="s">
        <v>107</v>
      </c>
      <c r="AA46" s="156">
        <f>AVERAGE(AD24,AD26,AD28,AD30,AD32,AD34,AD36,AD38)</f>
        <v>16.357375000000001</v>
      </c>
      <c r="AB46" s="156">
        <f>AVERAGE(AD25,AD27,AD29,AD31,AD33,AD35,AD37,AD39)</f>
        <v>20.370875000000002</v>
      </c>
      <c r="AC46" s="148"/>
      <c r="AD46" s="10"/>
      <c r="AG46" s="146" t="s">
        <v>107</v>
      </c>
      <c r="AH46" s="156">
        <f>AVERAGE(AK24,AK26,AK28,AK30,AK32,AK34,AK36,AK38)</f>
        <v>4.9436249999999999</v>
      </c>
      <c r="AI46" s="156">
        <f>AVERAGE(AK25,AK27,AK29,AK31,AK33,AK35,AK37,AK39)</f>
        <v>5.1767500000000002</v>
      </c>
      <c r="AJ46" s="148"/>
      <c r="AK46" s="10"/>
      <c r="AN46" s="146" t="s">
        <v>107</v>
      </c>
      <c r="AO46" s="156">
        <f>AVERAGE(AR24,AR26,AR28,AR30,AR32,AR34,AR36,AR38)</f>
        <v>0.88182757375831788</v>
      </c>
      <c r="AP46" s="156">
        <f>AVERAGE(AR25,AR27,AR29,AR31,AR33,AR35,AR37,AR39)</f>
        <v>0.91333465034018824</v>
      </c>
      <c r="AQ46" s="148"/>
      <c r="AR46" s="154"/>
    </row>
    <row r="47" spans="2:44" ht="15.75" x14ac:dyDescent="0.45">
      <c r="B47" s="146"/>
      <c r="C47" s="147"/>
      <c r="D47" s="148"/>
      <c r="E47" s="148"/>
      <c r="F47" s="155"/>
      <c r="J47" s="146"/>
      <c r="K47" s="147"/>
      <c r="L47" s="148"/>
      <c r="M47" s="148"/>
      <c r="N47" s="10"/>
      <c r="R47" s="146"/>
      <c r="T47" s="148"/>
      <c r="U47" s="148"/>
      <c r="V47" s="150"/>
      <c r="Z47" s="146"/>
      <c r="AA47" s="147"/>
      <c r="AB47" s="148"/>
      <c r="AC47" s="148"/>
      <c r="AD47" s="10"/>
      <c r="AG47" s="146"/>
      <c r="AH47" s="147"/>
      <c r="AI47" s="148"/>
      <c r="AJ47" s="148"/>
      <c r="AK47" s="10"/>
      <c r="AN47" s="146"/>
      <c r="AO47" s="147"/>
      <c r="AP47" s="148"/>
      <c r="AQ47" s="148"/>
      <c r="AR47" s="154"/>
    </row>
    <row r="48" spans="2:44" ht="15.75" x14ac:dyDescent="0.45">
      <c r="B48" s="146"/>
      <c r="C48" s="147"/>
      <c r="D48" s="148"/>
      <c r="E48" s="148"/>
      <c r="F48" s="155"/>
      <c r="J48" s="146"/>
      <c r="K48" s="147"/>
      <c r="L48" s="148"/>
      <c r="M48" s="148"/>
      <c r="N48" s="10"/>
      <c r="R48" s="146"/>
      <c r="S48" s="147"/>
      <c r="T48" s="148"/>
      <c r="U48" s="148"/>
      <c r="V48" s="150"/>
      <c r="Z48" s="146"/>
      <c r="AA48" s="147"/>
      <c r="AB48" s="148"/>
      <c r="AC48" s="148"/>
      <c r="AD48" s="10"/>
      <c r="AG48" s="146"/>
      <c r="AH48" s="147"/>
      <c r="AI48" s="148"/>
      <c r="AJ48" s="148"/>
      <c r="AK48" s="10"/>
      <c r="AN48" s="146"/>
      <c r="AO48" s="147"/>
      <c r="AP48" s="148"/>
      <c r="AQ48" s="148"/>
      <c r="AR48" s="154"/>
    </row>
    <row r="49" spans="2:44" ht="15.75" x14ac:dyDescent="0.45">
      <c r="B49" s="146"/>
      <c r="C49" s="147"/>
      <c r="D49" s="148"/>
      <c r="E49" s="148"/>
      <c r="F49" s="155"/>
      <c r="J49" s="146"/>
      <c r="K49" s="147"/>
      <c r="L49" s="148"/>
      <c r="M49" s="148"/>
      <c r="N49" s="10"/>
      <c r="R49" s="146"/>
      <c r="S49" s="147"/>
      <c r="T49" s="148"/>
      <c r="U49" s="148"/>
      <c r="V49" s="150"/>
      <c r="Z49" s="146"/>
      <c r="AA49" s="147"/>
      <c r="AB49" s="148"/>
      <c r="AC49" s="148"/>
      <c r="AD49" s="10"/>
      <c r="AG49" s="146"/>
      <c r="AH49" s="147"/>
      <c r="AI49" s="148"/>
      <c r="AJ49" s="148"/>
      <c r="AK49" s="10"/>
      <c r="AN49" s="146"/>
      <c r="AO49" s="147"/>
      <c r="AP49" s="148"/>
      <c r="AQ49" s="148"/>
      <c r="AR49" s="154"/>
    </row>
    <row r="50" spans="2:44" ht="15.75" x14ac:dyDescent="0.45">
      <c r="B50" s="146"/>
      <c r="C50" s="147"/>
      <c r="D50" s="148"/>
      <c r="E50" s="148"/>
      <c r="F50" s="155"/>
      <c r="J50" s="146"/>
      <c r="K50" s="147"/>
      <c r="L50" s="148"/>
      <c r="M50" s="148"/>
      <c r="N50" s="10"/>
      <c r="R50" s="146"/>
      <c r="S50" s="147"/>
      <c r="T50" s="148"/>
      <c r="U50" s="148"/>
      <c r="V50" s="150"/>
      <c r="Z50" s="146"/>
      <c r="AA50" s="147"/>
      <c r="AB50" s="148"/>
      <c r="AC50" s="148"/>
      <c r="AD50" s="10"/>
      <c r="AG50" s="146"/>
      <c r="AH50" s="147"/>
      <c r="AI50" s="148"/>
      <c r="AJ50" s="148"/>
      <c r="AK50" s="10"/>
      <c r="AN50" s="146"/>
      <c r="AO50" s="147"/>
      <c r="AP50" s="148"/>
      <c r="AQ50" s="148"/>
      <c r="AR50" s="154"/>
    </row>
    <row r="51" spans="2:44" ht="15.75" x14ac:dyDescent="0.45">
      <c r="B51" s="146"/>
      <c r="C51" s="147"/>
      <c r="D51" s="148"/>
      <c r="E51" s="148"/>
      <c r="F51" s="155"/>
      <c r="J51" s="146"/>
      <c r="K51" s="147"/>
      <c r="L51" s="148"/>
      <c r="M51" s="148"/>
      <c r="N51" s="10"/>
      <c r="R51" s="146"/>
      <c r="S51" s="147"/>
      <c r="T51" s="148"/>
      <c r="U51" s="148"/>
      <c r="V51" s="150"/>
      <c r="Z51" s="146"/>
      <c r="AA51" s="147"/>
      <c r="AB51" s="148"/>
      <c r="AC51" s="148"/>
      <c r="AD51" s="10"/>
      <c r="AG51" s="146"/>
      <c r="AH51" s="147"/>
      <c r="AI51" s="148"/>
      <c r="AJ51" s="148"/>
      <c r="AK51" s="10"/>
      <c r="AN51" s="146"/>
      <c r="AO51" s="147"/>
      <c r="AP51" s="148"/>
      <c r="AQ51" s="148"/>
      <c r="AR51" s="154"/>
    </row>
    <row r="52" spans="2:44" ht="15.75" x14ac:dyDescent="0.45">
      <c r="B52" s="146"/>
      <c r="C52" s="147"/>
      <c r="D52" s="148"/>
      <c r="E52" s="148"/>
      <c r="F52" s="155"/>
      <c r="J52" s="146"/>
      <c r="K52" s="147"/>
      <c r="L52" s="148"/>
      <c r="M52" s="148"/>
      <c r="N52" s="10"/>
      <c r="R52" s="146"/>
      <c r="S52" s="147"/>
      <c r="T52" s="148"/>
      <c r="U52" s="148"/>
      <c r="V52" s="150"/>
      <c r="Z52" s="146"/>
      <c r="AA52" s="147"/>
      <c r="AB52" s="148"/>
      <c r="AC52" s="148"/>
      <c r="AD52" s="10"/>
      <c r="AG52" s="146"/>
      <c r="AH52" s="147"/>
      <c r="AI52" s="148"/>
      <c r="AJ52" s="148"/>
      <c r="AK52" s="10"/>
      <c r="AN52" s="146"/>
      <c r="AO52" s="147"/>
      <c r="AP52" s="148"/>
      <c r="AQ52" s="148"/>
      <c r="AR52" s="154"/>
    </row>
    <row r="53" spans="2:44" ht="15.75" x14ac:dyDescent="0.45">
      <c r="B53" s="146"/>
      <c r="C53" s="147"/>
      <c r="D53" s="148"/>
      <c r="E53" s="148"/>
      <c r="F53" s="155"/>
      <c r="J53" s="146"/>
      <c r="K53" s="147"/>
      <c r="L53" s="148"/>
      <c r="M53" s="148"/>
      <c r="N53" s="10"/>
      <c r="R53" s="146"/>
      <c r="S53" s="147"/>
      <c r="T53" s="148"/>
      <c r="U53" s="148"/>
      <c r="V53" s="150"/>
      <c r="Z53" s="146"/>
      <c r="AA53" s="147"/>
      <c r="AB53" s="148"/>
      <c r="AC53" s="148"/>
      <c r="AD53" s="10"/>
      <c r="AG53" s="146"/>
      <c r="AH53" s="147"/>
      <c r="AI53" s="148"/>
      <c r="AJ53" s="148"/>
      <c r="AK53" s="10"/>
      <c r="AN53" s="146"/>
      <c r="AO53" s="147"/>
      <c r="AP53" s="148"/>
      <c r="AQ53" s="148"/>
      <c r="AR53" s="154"/>
    </row>
    <row r="54" spans="2:44" ht="15.75" x14ac:dyDescent="0.45">
      <c r="B54" s="146"/>
      <c r="C54" s="147"/>
      <c r="D54" s="148"/>
      <c r="E54" s="148"/>
      <c r="F54" s="155"/>
      <c r="J54" s="146"/>
      <c r="K54" s="147"/>
      <c r="L54" s="148"/>
      <c r="M54" s="148"/>
      <c r="N54" s="10"/>
      <c r="R54" s="146"/>
      <c r="S54" s="147"/>
      <c r="T54" s="148"/>
      <c r="U54" s="148"/>
      <c r="V54" s="150"/>
      <c r="Z54" s="146"/>
      <c r="AA54" s="147"/>
      <c r="AB54" s="148"/>
      <c r="AC54" s="148"/>
      <c r="AD54" s="10"/>
      <c r="AG54" s="146"/>
      <c r="AH54" s="147"/>
      <c r="AI54" s="148"/>
      <c r="AJ54" s="148"/>
      <c r="AK54" s="10"/>
      <c r="AN54" s="146"/>
      <c r="AO54" s="147"/>
      <c r="AP54" s="148"/>
      <c r="AQ54" s="148"/>
      <c r="AR54" s="154"/>
    </row>
    <row r="55" spans="2:44" ht="15.75" x14ac:dyDescent="0.45">
      <c r="B55" s="146"/>
      <c r="C55" s="147"/>
      <c r="D55" s="148"/>
      <c r="E55" s="148"/>
      <c r="F55" s="155"/>
      <c r="J55" s="146"/>
      <c r="K55" s="147"/>
      <c r="L55" s="148"/>
      <c r="M55" s="148"/>
      <c r="N55" s="10"/>
      <c r="R55" s="146"/>
      <c r="S55" s="147"/>
      <c r="T55" s="148"/>
      <c r="U55" s="148"/>
      <c r="V55" s="150"/>
      <c r="Z55" s="146"/>
      <c r="AA55" s="147"/>
      <c r="AB55" s="148"/>
      <c r="AC55" s="148"/>
      <c r="AD55" s="10"/>
      <c r="AG55" s="146"/>
      <c r="AH55" s="147"/>
      <c r="AI55" s="148"/>
      <c r="AJ55" s="148"/>
      <c r="AK55" s="10"/>
      <c r="AN55" s="146"/>
      <c r="AO55" s="147"/>
      <c r="AP55" s="148"/>
      <c r="AQ55" s="148"/>
      <c r="AR55" s="154"/>
    </row>
    <row r="56" spans="2:44" ht="15.75" x14ac:dyDescent="0.45">
      <c r="B56" s="146"/>
      <c r="C56" s="147"/>
      <c r="D56" s="148"/>
      <c r="E56" s="148"/>
      <c r="F56" s="155"/>
      <c r="J56" s="146"/>
      <c r="K56" s="147"/>
      <c r="L56" s="148"/>
      <c r="M56" s="148"/>
      <c r="N56" s="10"/>
      <c r="R56" s="146"/>
      <c r="S56" s="147"/>
      <c r="T56" s="148"/>
      <c r="U56" s="148"/>
      <c r="V56" s="150"/>
      <c r="Z56" s="146"/>
      <c r="AA56" s="147"/>
      <c r="AB56" s="148"/>
      <c r="AC56" s="148"/>
      <c r="AD56" s="10"/>
      <c r="AG56" s="146"/>
      <c r="AH56" s="147"/>
      <c r="AI56" s="148"/>
      <c r="AJ56" s="148"/>
      <c r="AK56" s="10"/>
      <c r="AN56" s="146"/>
      <c r="AO56" s="147"/>
      <c r="AP56" s="148"/>
      <c r="AQ56" s="148"/>
      <c r="AR56" s="154"/>
    </row>
    <row r="57" spans="2:44" ht="15.75" x14ac:dyDescent="0.45">
      <c r="B57" s="146"/>
      <c r="C57" s="147"/>
      <c r="D57" s="148"/>
      <c r="E57" s="148"/>
      <c r="F57" s="155"/>
      <c r="J57" s="146"/>
      <c r="K57" s="147"/>
      <c r="L57" s="148"/>
      <c r="M57" s="148"/>
      <c r="N57" s="10"/>
      <c r="R57" s="146"/>
      <c r="S57" s="147"/>
      <c r="T57" s="148"/>
      <c r="U57" s="148"/>
      <c r="V57" s="150"/>
      <c r="Z57" s="146"/>
      <c r="AA57" s="147"/>
      <c r="AB57" s="148"/>
      <c r="AC57" s="148"/>
      <c r="AD57" s="10"/>
      <c r="AG57" s="146"/>
      <c r="AH57" s="147"/>
      <c r="AI57" s="148"/>
      <c r="AJ57" s="148"/>
      <c r="AK57" s="10"/>
      <c r="AN57" s="146"/>
      <c r="AO57" s="147"/>
      <c r="AP57" s="148"/>
      <c r="AQ57" s="148"/>
      <c r="AR57" s="154"/>
    </row>
    <row r="58" spans="2:44" ht="15.75" x14ac:dyDescent="0.45">
      <c r="B58" s="146"/>
      <c r="C58" s="147"/>
      <c r="D58" s="148"/>
      <c r="E58" s="148"/>
      <c r="F58" s="155"/>
      <c r="J58" s="146"/>
      <c r="K58" s="147"/>
      <c r="L58" s="148"/>
      <c r="M58" s="148"/>
      <c r="N58" s="10"/>
      <c r="R58" s="146"/>
      <c r="S58" s="147"/>
      <c r="T58" s="148"/>
      <c r="U58" s="148"/>
      <c r="V58" s="150"/>
      <c r="Z58" s="146"/>
      <c r="AA58" s="147"/>
      <c r="AB58" s="148"/>
      <c r="AC58" s="148"/>
      <c r="AD58" s="10"/>
      <c r="AG58" s="146"/>
      <c r="AH58" s="147"/>
      <c r="AI58" s="148"/>
      <c r="AJ58" s="148"/>
      <c r="AK58" s="10"/>
      <c r="AN58" s="146"/>
      <c r="AO58" s="147"/>
      <c r="AP58" s="148"/>
      <c r="AQ58" s="148"/>
      <c r="AR58" s="154"/>
    </row>
    <row r="59" spans="2:44" ht="15.75" x14ac:dyDescent="0.45">
      <c r="B59" s="146"/>
      <c r="C59" s="147"/>
      <c r="D59" s="148"/>
      <c r="E59" s="148"/>
      <c r="F59" s="155"/>
      <c r="J59" s="146"/>
      <c r="K59" s="147"/>
      <c r="L59" s="148"/>
      <c r="M59" s="148"/>
      <c r="N59" s="10"/>
      <c r="R59" s="146"/>
      <c r="S59" s="147"/>
      <c r="T59" s="148"/>
      <c r="U59" s="148"/>
      <c r="V59" s="150"/>
      <c r="Z59" s="146"/>
      <c r="AA59" s="147"/>
      <c r="AB59" s="148"/>
      <c r="AC59" s="148"/>
      <c r="AD59" s="10"/>
      <c r="AG59" s="146"/>
      <c r="AH59" s="147"/>
      <c r="AI59" s="148"/>
      <c r="AJ59" s="148"/>
      <c r="AK59" s="10"/>
      <c r="AN59" s="146"/>
      <c r="AO59" s="147"/>
      <c r="AP59" s="148"/>
      <c r="AQ59" s="148"/>
      <c r="AR59" s="154"/>
    </row>
    <row r="60" spans="2:44" ht="15.75" x14ac:dyDescent="0.45">
      <c r="B60" s="146"/>
      <c r="C60" s="147"/>
      <c r="D60" s="148"/>
      <c r="E60" s="148"/>
      <c r="F60" s="155"/>
      <c r="J60" s="146"/>
      <c r="K60" s="147"/>
      <c r="L60" s="148"/>
      <c r="M60" s="148"/>
      <c r="N60" s="10"/>
      <c r="R60" s="146"/>
      <c r="S60" s="147"/>
      <c r="T60" s="148"/>
      <c r="U60" s="148"/>
      <c r="V60" s="150"/>
      <c r="Z60" s="146"/>
      <c r="AA60" s="147"/>
      <c r="AB60" s="148"/>
      <c r="AC60" s="148"/>
      <c r="AD60" s="10"/>
      <c r="AG60" s="146"/>
      <c r="AH60" s="147"/>
      <c r="AI60" s="148"/>
      <c r="AJ60" s="148"/>
      <c r="AK60" s="10"/>
      <c r="AN60" s="146"/>
      <c r="AO60" s="147"/>
      <c r="AP60" s="148"/>
      <c r="AQ60" s="148"/>
      <c r="AR60" s="154"/>
    </row>
    <row r="61" spans="2:44" ht="15.75" x14ac:dyDescent="0.45">
      <c r="B61" s="146"/>
      <c r="C61" s="147"/>
      <c r="D61" s="148"/>
      <c r="E61" s="148"/>
      <c r="F61" s="155"/>
      <c r="J61" s="146"/>
      <c r="K61" s="147"/>
      <c r="L61" s="148"/>
      <c r="M61" s="148"/>
      <c r="N61" s="10"/>
      <c r="R61" s="146"/>
      <c r="S61" s="147"/>
      <c r="T61" s="148"/>
      <c r="U61" s="148"/>
      <c r="V61" s="150"/>
      <c r="Z61" s="146"/>
      <c r="AA61" s="147"/>
      <c r="AB61" s="148"/>
      <c r="AC61" s="148"/>
      <c r="AD61" s="10"/>
      <c r="AG61" s="146"/>
      <c r="AH61" s="147"/>
      <c r="AI61" s="148"/>
      <c r="AJ61" s="148"/>
      <c r="AK61" s="10"/>
      <c r="AN61" s="146"/>
      <c r="AO61" s="147"/>
      <c r="AP61" s="148"/>
      <c r="AQ61" s="148"/>
      <c r="AR61" s="154"/>
    </row>
    <row r="62" spans="2:44" ht="15.75" x14ac:dyDescent="0.45">
      <c r="B62" s="146"/>
      <c r="C62" s="147"/>
      <c r="D62" s="148"/>
      <c r="E62" s="148"/>
      <c r="F62" s="155"/>
      <c r="J62" s="146"/>
      <c r="K62" s="147"/>
      <c r="L62" s="148"/>
      <c r="M62" s="148"/>
      <c r="N62" s="10"/>
      <c r="R62" s="146"/>
      <c r="S62" s="147"/>
      <c r="T62" s="148"/>
      <c r="U62" s="148"/>
      <c r="V62" s="150"/>
      <c r="Z62" s="146"/>
      <c r="AA62" s="147"/>
      <c r="AB62" s="148"/>
      <c r="AC62" s="148"/>
      <c r="AD62" s="10"/>
      <c r="AG62" s="146"/>
      <c r="AH62" s="147"/>
      <c r="AI62" s="148"/>
      <c r="AJ62" s="148"/>
      <c r="AK62" s="10"/>
      <c r="AN62" s="146"/>
      <c r="AO62" s="147"/>
      <c r="AP62" s="148"/>
      <c r="AQ62" s="148"/>
      <c r="AR62" s="154"/>
    </row>
  </sheetData>
  <pageMargins left="0.7" right="0.7" top="0.75" bottom="0.75" header="0.3" footer="0.3"/>
  <pageSetup orientation="portrait" r:id="rId1"/>
  <ignoredErrors>
    <ignoredError sqref="S45:T45 AO45:AP45 AH45:AI45 AA45:AB4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2E9D8-F515-3344-B8FA-AA433CB33475}">
  <dimension ref="B2:L156"/>
  <sheetViews>
    <sheetView topLeftCell="A16" zoomScale="75" workbookViewId="0">
      <selection activeCell="P10" sqref="P10"/>
    </sheetView>
  </sheetViews>
  <sheetFormatPr baseColWidth="10" defaultRowHeight="14.25" x14ac:dyDescent="0.45"/>
  <cols>
    <col min="2" max="2" width="32.796875" customWidth="1"/>
    <col min="3" max="3" width="7" customWidth="1"/>
    <col min="4" max="4" width="9" customWidth="1"/>
    <col min="5" max="5" width="10.6640625" customWidth="1"/>
    <col min="6" max="7" width="9.796875" customWidth="1"/>
    <col min="8" max="8" width="9.33203125" customWidth="1"/>
    <col min="9" max="9" width="9.46484375" customWidth="1"/>
  </cols>
  <sheetData>
    <row r="2" spans="2:12" ht="15.4" x14ac:dyDescent="0.45">
      <c r="B2" s="163" t="s">
        <v>34</v>
      </c>
      <c r="C2" s="163"/>
      <c r="D2" s="163"/>
      <c r="E2" s="163"/>
      <c r="F2" s="163"/>
      <c r="G2" s="163"/>
      <c r="H2" s="163"/>
      <c r="I2" s="163"/>
    </row>
    <row r="3" spans="2:12" x14ac:dyDescent="0.45">
      <c r="B3" s="34" t="s">
        <v>35</v>
      </c>
      <c r="C3" s="35" t="s">
        <v>36</v>
      </c>
      <c r="D3" s="35" t="s">
        <v>37</v>
      </c>
      <c r="E3" s="35" t="s">
        <v>38</v>
      </c>
      <c r="F3" s="35" t="s">
        <v>39</v>
      </c>
      <c r="G3" s="35" t="s">
        <v>40</v>
      </c>
      <c r="H3" s="35" t="s">
        <v>41</v>
      </c>
      <c r="I3" s="35" t="s">
        <v>54</v>
      </c>
    </row>
    <row r="4" spans="2:12" x14ac:dyDescent="0.45">
      <c r="B4" s="36" t="s">
        <v>42</v>
      </c>
      <c r="C4" s="37">
        <v>1</v>
      </c>
      <c r="D4" s="37">
        <v>3.24</v>
      </c>
      <c r="E4" s="38">
        <v>2.06E-2</v>
      </c>
      <c r="F4" s="37">
        <v>3.24</v>
      </c>
      <c r="G4" s="37">
        <v>3.24</v>
      </c>
      <c r="H4" s="37">
        <v>0.97</v>
      </c>
      <c r="I4" s="37">
        <v>0.37</v>
      </c>
    </row>
    <row r="5" spans="2:12" x14ac:dyDescent="0.45">
      <c r="B5" s="36" t="s">
        <v>43</v>
      </c>
      <c r="C5" s="37">
        <v>1</v>
      </c>
      <c r="D5" s="37">
        <v>2.8000000000000001E-2</v>
      </c>
      <c r="E5" s="38">
        <v>2.0000000000000001E-4</v>
      </c>
      <c r="F5" s="37">
        <v>2.8199999999999999E-2</v>
      </c>
      <c r="G5" s="37">
        <v>2.8199999999999999E-2</v>
      </c>
      <c r="H5" s="37">
        <v>0.01</v>
      </c>
      <c r="I5" s="37">
        <v>0.93</v>
      </c>
    </row>
    <row r="6" spans="2:12" x14ac:dyDescent="0.45">
      <c r="B6" s="36" t="s">
        <v>44</v>
      </c>
      <c r="C6" s="37">
        <v>1</v>
      </c>
      <c r="D6" s="37">
        <v>64.600999999999999</v>
      </c>
      <c r="E6" s="38">
        <v>0.41060000000000002</v>
      </c>
      <c r="F6" s="37">
        <v>64.601399999999998</v>
      </c>
      <c r="G6" s="37">
        <v>64.601399999999998</v>
      </c>
      <c r="H6" s="37">
        <v>19.309999999999999</v>
      </c>
      <c r="I6" s="37">
        <v>7.0000000000000001E-3</v>
      </c>
    </row>
    <row r="7" spans="2:12" x14ac:dyDescent="0.45">
      <c r="B7" s="36" t="s">
        <v>45</v>
      </c>
      <c r="C7" s="37">
        <v>1</v>
      </c>
      <c r="D7" s="37">
        <v>64.433000000000007</v>
      </c>
      <c r="E7" s="38">
        <v>0.40949999999999998</v>
      </c>
      <c r="F7" s="37">
        <v>64.432699999999997</v>
      </c>
      <c r="G7" s="37">
        <v>64.432699999999997</v>
      </c>
      <c r="H7" s="37">
        <v>19.260000000000002</v>
      </c>
      <c r="I7" s="37">
        <v>7.0000000000000001E-3</v>
      </c>
    </row>
    <row r="8" spans="2:12" x14ac:dyDescent="0.45">
      <c r="B8" s="36" t="s">
        <v>46</v>
      </c>
      <c r="C8" s="37">
        <v>1</v>
      </c>
      <c r="D8" s="37">
        <v>6.6000000000000003E-2</v>
      </c>
      <c r="E8" s="38">
        <v>4.0000000000000002E-4</v>
      </c>
      <c r="F8" s="37">
        <v>6.6299999999999998E-2</v>
      </c>
      <c r="G8" s="37">
        <v>6.6299999999999998E-2</v>
      </c>
      <c r="H8" s="37">
        <v>0.02</v>
      </c>
      <c r="I8" s="37">
        <v>0.89400000000000002</v>
      </c>
    </row>
    <row r="9" spans="2:12" x14ac:dyDescent="0.45">
      <c r="B9" s="36" t="s">
        <v>47</v>
      </c>
      <c r="C9" s="37">
        <v>1</v>
      </c>
      <c r="D9" s="37">
        <v>1.8580000000000001</v>
      </c>
      <c r="E9" s="38">
        <v>1.18E-2</v>
      </c>
      <c r="F9" s="37">
        <v>1.8577999999999999</v>
      </c>
      <c r="G9" s="37">
        <v>1.8577999999999999</v>
      </c>
      <c r="H9" s="37">
        <v>0.56000000000000005</v>
      </c>
      <c r="I9" s="37">
        <v>0.49</v>
      </c>
    </row>
    <row r="10" spans="2:12" x14ac:dyDescent="0.45">
      <c r="B10" s="36" t="s">
        <v>48</v>
      </c>
      <c r="C10" s="37">
        <v>1</v>
      </c>
      <c r="D10" s="37">
        <v>0.24299999999999999</v>
      </c>
      <c r="E10" s="38">
        <v>1.5E-3</v>
      </c>
      <c r="F10" s="37">
        <v>0.24260000000000001</v>
      </c>
      <c r="G10" s="37">
        <v>0.24260000000000001</v>
      </c>
      <c r="H10" s="37">
        <v>7.0000000000000007E-2</v>
      </c>
      <c r="I10" s="37">
        <v>0.79800000000000004</v>
      </c>
    </row>
    <row r="11" spans="2:12" x14ac:dyDescent="0.45">
      <c r="B11" s="36" t="s">
        <v>49</v>
      </c>
      <c r="C11" s="37">
        <v>1</v>
      </c>
      <c r="D11" s="37">
        <v>2.3650000000000002</v>
      </c>
      <c r="E11" s="38">
        <v>1.4999999999999999E-2</v>
      </c>
      <c r="F11" s="37">
        <v>2.3654000000000002</v>
      </c>
      <c r="G11" s="37">
        <v>2.3654000000000002</v>
      </c>
      <c r="H11" s="37">
        <v>0.71</v>
      </c>
      <c r="I11" s="37">
        <v>0.439</v>
      </c>
    </row>
    <row r="12" spans="2:12" x14ac:dyDescent="0.45">
      <c r="B12" s="36" t="s">
        <v>50</v>
      </c>
      <c r="C12" s="37">
        <v>1</v>
      </c>
      <c r="D12" s="37">
        <v>0.35499999999999998</v>
      </c>
      <c r="E12" s="38">
        <v>2.3E-3</v>
      </c>
      <c r="F12" s="37">
        <v>0.35460000000000003</v>
      </c>
      <c r="G12" s="37">
        <v>0.35460000000000003</v>
      </c>
      <c r="H12" s="37">
        <v>0.11</v>
      </c>
      <c r="I12" s="37">
        <v>0.75800000000000001</v>
      </c>
    </row>
    <row r="13" spans="2:12" x14ac:dyDescent="0.45">
      <c r="B13" s="36" t="s">
        <v>51</v>
      </c>
      <c r="C13" s="37">
        <v>1</v>
      </c>
      <c r="D13" s="37">
        <v>3.4220000000000002</v>
      </c>
      <c r="E13" s="38">
        <v>2.18E-2</v>
      </c>
      <c r="F13" s="37">
        <v>3.4224999999999999</v>
      </c>
      <c r="G13" s="37">
        <v>3.4224999999999999</v>
      </c>
      <c r="H13" s="37">
        <v>1.02</v>
      </c>
      <c r="I13" s="37">
        <v>0.35799999999999998</v>
      </c>
      <c r="L13">
        <f>AVERAGE(I6,I22,I38,I54,I70,I86,I102,I118)</f>
        <v>1.4249999999999999E-2</v>
      </c>
    </row>
    <row r="14" spans="2:12" x14ac:dyDescent="0.45">
      <c r="B14" s="36" t="s">
        <v>52</v>
      </c>
      <c r="C14" s="37">
        <v>5</v>
      </c>
      <c r="D14" s="37">
        <v>16.727</v>
      </c>
      <c r="E14" s="38">
        <v>0.10630000000000001</v>
      </c>
      <c r="F14" s="37">
        <v>16.726900000000001</v>
      </c>
      <c r="G14" s="37">
        <v>3.3454000000000002</v>
      </c>
      <c r="H14" s="33"/>
      <c r="I14" s="17"/>
    </row>
    <row r="15" spans="2:12" x14ac:dyDescent="0.45">
      <c r="B15" s="36" t="s">
        <v>53</v>
      </c>
      <c r="C15" s="37">
        <v>15</v>
      </c>
      <c r="D15" s="37">
        <v>157.33799999999999</v>
      </c>
      <c r="E15" s="38">
        <v>1</v>
      </c>
      <c r="F15" s="33"/>
      <c r="G15" s="33"/>
      <c r="H15" s="33"/>
      <c r="I15" s="17"/>
    </row>
    <row r="16" spans="2:12" x14ac:dyDescent="0.45">
      <c r="B16" s="31"/>
      <c r="C16" s="31"/>
    </row>
    <row r="17" spans="2:9" x14ac:dyDescent="0.45">
      <c r="B17" s="32"/>
      <c r="C17" s="32"/>
    </row>
    <row r="18" spans="2:9" ht="15" x14ac:dyDescent="0.45">
      <c r="B18" s="164" t="s">
        <v>34</v>
      </c>
      <c r="C18" s="164"/>
      <c r="D18" s="164"/>
      <c r="E18" s="164"/>
      <c r="F18" s="164"/>
      <c r="G18" s="164"/>
      <c r="H18" s="164"/>
      <c r="I18" s="164"/>
    </row>
    <row r="19" spans="2:9" x14ac:dyDescent="0.45">
      <c r="B19" s="34" t="s">
        <v>35</v>
      </c>
      <c r="C19" s="35" t="s">
        <v>36</v>
      </c>
      <c r="D19" s="35" t="s">
        <v>37</v>
      </c>
      <c r="E19" s="35" t="s">
        <v>38</v>
      </c>
      <c r="F19" s="35" t="s">
        <v>39</v>
      </c>
      <c r="G19" s="35" t="s">
        <v>40</v>
      </c>
      <c r="H19" s="35" t="s">
        <v>41</v>
      </c>
      <c r="I19" s="35" t="s">
        <v>54</v>
      </c>
    </row>
    <row r="20" spans="2:9" x14ac:dyDescent="0.45">
      <c r="B20" s="36" t="s">
        <v>42</v>
      </c>
      <c r="C20" s="37">
        <v>1</v>
      </c>
      <c r="D20" s="37">
        <v>8.5399999999999991</v>
      </c>
      <c r="E20" s="38">
        <v>2E-3</v>
      </c>
      <c r="F20" s="37">
        <v>8.5399999999999991</v>
      </c>
      <c r="G20" s="37">
        <v>8.5399999999999991</v>
      </c>
      <c r="H20" s="37">
        <v>1.67</v>
      </c>
      <c r="I20" s="37">
        <v>0.252</v>
      </c>
    </row>
    <row r="21" spans="2:9" x14ac:dyDescent="0.45">
      <c r="B21" s="36" t="s">
        <v>43</v>
      </c>
      <c r="C21" s="37">
        <v>1</v>
      </c>
      <c r="D21" s="37">
        <v>0</v>
      </c>
      <c r="E21" s="38">
        <v>0</v>
      </c>
      <c r="F21" s="37">
        <v>0</v>
      </c>
      <c r="G21" s="37">
        <v>0</v>
      </c>
      <c r="H21" s="37">
        <v>0</v>
      </c>
      <c r="I21" s="37">
        <v>0.999</v>
      </c>
    </row>
    <row r="22" spans="2:9" x14ac:dyDescent="0.45">
      <c r="B22" s="36" t="s">
        <v>44</v>
      </c>
      <c r="C22" s="37">
        <v>1</v>
      </c>
      <c r="D22" s="37">
        <v>4275.53</v>
      </c>
      <c r="E22" s="38">
        <v>0.98819999999999997</v>
      </c>
      <c r="F22" s="37">
        <v>4275.53</v>
      </c>
      <c r="G22" s="37">
        <v>4275.53</v>
      </c>
      <c r="H22" s="37">
        <v>838.1</v>
      </c>
      <c r="I22" s="37">
        <v>0</v>
      </c>
    </row>
    <row r="23" spans="2:9" x14ac:dyDescent="0.45">
      <c r="B23" s="36" t="s">
        <v>45</v>
      </c>
      <c r="C23" s="37">
        <v>1</v>
      </c>
      <c r="D23" s="37">
        <v>0</v>
      </c>
      <c r="E23" s="38">
        <v>0</v>
      </c>
      <c r="F23" s="37">
        <v>0</v>
      </c>
      <c r="G23" s="37">
        <v>0</v>
      </c>
      <c r="H23" s="37">
        <v>0</v>
      </c>
      <c r="I23" s="37">
        <v>0.97699999999999998</v>
      </c>
    </row>
    <row r="24" spans="2:9" x14ac:dyDescent="0.45">
      <c r="B24" s="36" t="s">
        <v>46</v>
      </c>
      <c r="C24" s="37">
        <v>1</v>
      </c>
      <c r="D24" s="37">
        <v>0</v>
      </c>
      <c r="E24" s="38">
        <v>0</v>
      </c>
      <c r="F24" s="37">
        <v>0</v>
      </c>
      <c r="G24" s="37">
        <v>0</v>
      </c>
      <c r="H24" s="37">
        <v>0</v>
      </c>
      <c r="I24" s="37">
        <v>0.999</v>
      </c>
    </row>
    <row r="25" spans="2:9" x14ac:dyDescent="0.45">
      <c r="B25" s="36" t="s">
        <v>47</v>
      </c>
      <c r="C25" s="37">
        <v>1</v>
      </c>
      <c r="D25" s="37">
        <v>8.51</v>
      </c>
      <c r="E25" s="38">
        <v>2E-3</v>
      </c>
      <c r="F25" s="37">
        <v>8.51</v>
      </c>
      <c r="G25" s="37">
        <v>8.51</v>
      </c>
      <c r="H25" s="37">
        <v>1.67</v>
      </c>
      <c r="I25" s="37">
        <v>0.253</v>
      </c>
    </row>
    <row r="26" spans="2:9" x14ac:dyDescent="0.45">
      <c r="B26" s="36" t="s">
        <v>48</v>
      </c>
      <c r="C26" s="37">
        <v>1</v>
      </c>
      <c r="D26" s="37">
        <v>0</v>
      </c>
      <c r="E26" s="38">
        <v>0</v>
      </c>
      <c r="F26" s="37">
        <v>0</v>
      </c>
      <c r="G26" s="37">
        <v>0</v>
      </c>
      <c r="H26" s="37">
        <v>0</v>
      </c>
      <c r="I26" s="37">
        <v>0.999</v>
      </c>
    </row>
    <row r="27" spans="2:9" x14ac:dyDescent="0.45">
      <c r="B27" s="36" t="s">
        <v>49</v>
      </c>
      <c r="C27" s="37">
        <v>1</v>
      </c>
      <c r="D27" s="37">
        <v>0</v>
      </c>
      <c r="E27" s="38">
        <v>0</v>
      </c>
      <c r="F27" s="37">
        <v>0</v>
      </c>
      <c r="G27" s="37">
        <v>0</v>
      </c>
      <c r="H27" s="37">
        <v>0</v>
      </c>
      <c r="I27" s="37">
        <v>0.996</v>
      </c>
    </row>
    <row r="28" spans="2:9" x14ac:dyDescent="0.45">
      <c r="B28" s="36" t="s">
        <v>50</v>
      </c>
      <c r="C28" s="37">
        <v>1</v>
      </c>
      <c r="D28" s="37">
        <v>8.5399999999999991</v>
      </c>
      <c r="E28" s="38">
        <v>2E-3</v>
      </c>
      <c r="F28" s="37">
        <v>8.5399999999999991</v>
      </c>
      <c r="G28" s="37">
        <v>8.5399999999999991</v>
      </c>
      <c r="H28" s="37">
        <v>1.67</v>
      </c>
      <c r="I28" s="37">
        <v>0.252</v>
      </c>
    </row>
    <row r="29" spans="2:9" x14ac:dyDescent="0.45">
      <c r="B29" s="36" t="s">
        <v>51</v>
      </c>
      <c r="C29" s="37">
        <v>1</v>
      </c>
      <c r="D29" s="37">
        <v>0</v>
      </c>
      <c r="E29" s="38">
        <v>0</v>
      </c>
      <c r="F29" s="37">
        <v>0</v>
      </c>
      <c r="G29" s="37">
        <v>0</v>
      </c>
      <c r="H29" s="37">
        <v>0</v>
      </c>
      <c r="I29" s="37">
        <v>0.997</v>
      </c>
    </row>
    <row r="30" spans="2:9" x14ac:dyDescent="0.45">
      <c r="B30" s="36" t="s">
        <v>52</v>
      </c>
      <c r="C30" s="37">
        <v>5</v>
      </c>
      <c r="D30" s="37">
        <v>25.51</v>
      </c>
      <c r="E30" s="38">
        <v>5.8999999999999999E-3</v>
      </c>
      <c r="F30" s="37">
        <v>25.51</v>
      </c>
      <c r="G30" s="37">
        <v>5.0999999999999996</v>
      </c>
      <c r="H30" s="33"/>
      <c r="I30" s="17"/>
    </row>
    <row r="31" spans="2:9" x14ac:dyDescent="0.45">
      <c r="B31" s="36" t="s">
        <v>53</v>
      </c>
      <c r="C31" s="37">
        <v>15</v>
      </c>
      <c r="D31" s="37">
        <v>4326.63</v>
      </c>
      <c r="E31" s="38">
        <v>1</v>
      </c>
      <c r="F31" s="33"/>
      <c r="G31" s="33"/>
      <c r="H31" s="33"/>
      <c r="I31" s="17"/>
    </row>
    <row r="32" spans="2:9" x14ac:dyDescent="0.45">
      <c r="B32" s="31"/>
      <c r="C32" s="31"/>
    </row>
    <row r="33" spans="2:9" x14ac:dyDescent="0.45">
      <c r="B33" s="32"/>
      <c r="C33" s="32"/>
    </row>
    <row r="34" spans="2:9" ht="15.4" x14ac:dyDescent="0.45">
      <c r="B34" s="163" t="s">
        <v>34</v>
      </c>
      <c r="C34" s="163"/>
      <c r="D34" s="163"/>
      <c r="E34" s="163"/>
      <c r="F34" s="163"/>
      <c r="G34" s="163"/>
      <c r="H34" s="163"/>
      <c r="I34" s="163"/>
    </row>
    <row r="35" spans="2:9" x14ac:dyDescent="0.45">
      <c r="B35" s="34" t="s">
        <v>35</v>
      </c>
      <c r="C35" s="35" t="s">
        <v>36</v>
      </c>
      <c r="D35" s="35" t="s">
        <v>37</v>
      </c>
      <c r="E35" s="35" t="s">
        <v>38</v>
      </c>
      <c r="F35" s="35" t="s">
        <v>39</v>
      </c>
      <c r="G35" s="35" t="s">
        <v>40</v>
      </c>
      <c r="H35" s="35" t="s">
        <v>41</v>
      </c>
      <c r="I35" s="35" t="s">
        <v>54</v>
      </c>
    </row>
    <row r="36" spans="2:9" x14ac:dyDescent="0.45">
      <c r="B36" s="36" t="s">
        <v>42</v>
      </c>
      <c r="C36" s="37">
        <v>1</v>
      </c>
      <c r="D36" s="37">
        <v>0.25</v>
      </c>
      <c r="E36" s="38">
        <v>1.8200000000000001E-2</v>
      </c>
      <c r="F36" s="37">
        <v>0.25</v>
      </c>
      <c r="G36" s="37">
        <v>0.25</v>
      </c>
      <c r="H36" s="37">
        <v>1.67</v>
      </c>
      <c r="I36" s="37">
        <v>0.253</v>
      </c>
    </row>
    <row r="37" spans="2:9" x14ac:dyDescent="0.45">
      <c r="B37" s="36" t="s">
        <v>43</v>
      </c>
      <c r="C37" s="37">
        <v>1</v>
      </c>
      <c r="D37" s="37">
        <v>0</v>
      </c>
      <c r="E37" s="38">
        <v>0</v>
      </c>
      <c r="F37" s="37">
        <v>0</v>
      </c>
      <c r="G37" s="37">
        <v>0</v>
      </c>
      <c r="H37" s="37">
        <v>0</v>
      </c>
      <c r="I37" s="37">
        <v>1</v>
      </c>
    </row>
    <row r="38" spans="2:9" x14ac:dyDescent="0.45">
      <c r="B38" s="36" t="s">
        <v>44</v>
      </c>
      <c r="C38" s="37">
        <v>1</v>
      </c>
      <c r="D38" s="37">
        <v>12.25</v>
      </c>
      <c r="E38" s="38">
        <v>0.89090000000000003</v>
      </c>
      <c r="F38" s="37">
        <v>12.25</v>
      </c>
      <c r="G38" s="37">
        <v>12.25</v>
      </c>
      <c r="H38" s="37">
        <v>81.67</v>
      </c>
      <c r="I38" s="37">
        <v>0</v>
      </c>
    </row>
    <row r="39" spans="2:9" x14ac:dyDescent="0.45">
      <c r="B39" s="36" t="s">
        <v>45</v>
      </c>
      <c r="C39" s="37">
        <v>1</v>
      </c>
      <c r="D39" s="37">
        <v>0</v>
      </c>
      <c r="E39" s="38">
        <v>0</v>
      </c>
      <c r="F39" s="37">
        <v>0</v>
      </c>
      <c r="G39" s="37">
        <v>0</v>
      </c>
      <c r="H39" s="37">
        <v>0</v>
      </c>
      <c r="I39" s="37">
        <v>1</v>
      </c>
    </row>
    <row r="40" spans="2:9" x14ac:dyDescent="0.45">
      <c r="B40" s="36" t="s">
        <v>46</v>
      </c>
      <c r="C40" s="37">
        <v>1</v>
      </c>
      <c r="D40" s="37">
        <v>0</v>
      </c>
      <c r="E40" s="38">
        <v>0</v>
      </c>
      <c r="F40" s="37">
        <v>0</v>
      </c>
      <c r="G40" s="37">
        <v>0</v>
      </c>
      <c r="H40" s="37">
        <v>0</v>
      </c>
      <c r="I40" s="37">
        <v>1</v>
      </c>
    </row>
    <row r="41" spans="2:9" x14ac:dyDescent="0.45">
      <c r="B41" s="36" t="s">
        <v>47</v>
      </c>
      <c r="C41" s="37">
        <v>1</v>
      </c>
      <c r="D41" s="37">
        <v>0.25</v>
      </c>
      <c r="E41" s="38">
        <v>1.8200000000000001E-2</v>
      </c>
      <c r="F41" s="37">
        <v>0.25</v>
      </c>
      <c r="G41" s="37">
        <v>0.25</v>
      </c>
      <c r="H41" s="37">
        <v>1.67</v>
      </c>
      <c r="I41" s="37">
        <v>0.253</v>
      </c>
    </row>
    <row r="42" spans="2:9" x14ac:dyDescent="0.45">
      <c r="B42" s="36" t="s">
        <v>48</v>
      </c>
      <c r="C42" s="37">
        <v>1</v>
      </c>
      <c r="D42" s="37">
        <v>0</v>
      </c>
      <c r="E42" s="38">
        <v>0</v>
      </c>
      <c r="F42" s="37">
        <v>0</v>
      </c>
      <c r="G42" s="37">
        <v>0</v>
      </c>
      <c r="H42" s="37">
        <v>0</v>
      </c>
      <c r="I42" s="37">
        <v>1</v>
      </c>
    </row>
    <row r="43" spans="2:9" x14ac:dyDescent="0.45">
      <c r="B43" s="36" t="s">
        <v>49</v>
      </c>
      <c r="C43" s="37">
        <v>1</v>
      </c>
      <c r="D43" s="37">
        <v>0</v>
      </c>
      <c r="E43" s="38">
        <v>0</v>
      </c>
      <c r="F43" s="37">
        <v>0</v>
      </c>
      <c r="G43" s="37">
        <v>0</v>
      </c>
      <c r="H43" s="37">
        <v>0</v>
      </c>
      <c r="I43" s="37">
        <v>1</v>
      </c>
    </row>
    <row r="44" spans="2:9" x14ac:dyDescent="0.45">
      <c r="B44" s="36" t="s">
        <v>50</v>
      </c>
      <c r="C44" s="37">
        <v>1</v>
      </c>
      <c r="D44" s="37">
        <v>0.25</v>
      </c>
      <c r="E44" s="38">
        <v>1.8200000000000001E-2</v>
      </c>
      <c r="F44" s="37">
        <v>0.25</v>
      </c>
      <c r="G44" s="37">
        <v>0.25</v>
      </c>
      <c r="H44" s="37">
        <v>1.67</v>
      </c>
      <c r="I44" s="37">
        <v>0.253</v>
      </c>
    </row>
    <row r="45" spans="2:9" x14ac:dyDescent="0.45">
      <c r="B45" s="36" t="s">
        <v>51</v>
      </c>
      <c r="C45" s="37">
        <v>1</v>
      </c>
      <c r="D45" s="37">
        <v>0</v>
      </c>
      <c r="E45" s="38">
        <v>0</v>
      </c>
      <c r="F45" s="37">
        <v>0</v>
      </c>
      <c r="G45" s="37">
        <v>0</v>
      </c>
      <c r="H45" s="37">
        <v>0</v>
      </c>
      <c r="I45" s="37">
        <v>1</v>
      </c>
    </row>
    <row r="46" spans="2:9" x14ac:dyDescent="0.45">
      <c r="B46" s="36" t="s">
        <v>52</v>
      </c>
      <c r="C46" s="37">
        <v>5</v>
      </c>
      <c r="D46" s="37">
        <v>0.75</v>
      </c>
      <c r="E46" s="38">
        <v>5.45E-2</v>
      </c>
      <c r="F46" s="37">
        <v>0.75</v>
      </c>
      <c r="G46" s="37">
        <v>0.15</v>
      </c>
      <c r="H46" s="33"/>
      <c r="I46" s="17"/>
    </row>
    <row r="47" spans="2:9" x14ac:dyDescent="0.45">
      <c r="B47" s="36" t="s">
        <v>53</v>
      </c>
      <c r="C47" s="37">
        <v>15</v>
      </c>
      <c r="D47" s="37">
        <v>13.75</v>
      </c>
      <c r="E47" s="38">
        <v>1</v>
      </c>
      <c r="F47" s="33"/>
      <c r="G47" s="33"/>
      <c r="H47" s="33"/>
      <c r="I47" s="17"/>
    </row>
    <row r="48" spans="2:9" x14ac:dyDescent="0.45">
      <c r="B48" s="31"/>
      <c r="C48" s="31"/>
    </row>
    <row r="49" spans="2:9" x14ac:dyDescent="0.45">
      <c r="B49" s="32"/>
      <c r="C49" s="32"/>
    </row>
    <row r="50" spans="2:9" ht="15" x14ac:dyDescent="0.45">
      <c r="B50" s="164" t="s">
        <v>34</v>
      </c>
      <c r="C50" s="164"/>
      <c r="D50" s="164"/>
      <c r="E50" s="164"/>
      <c r="F50" s="164"/>
      <c r="G50" s="164"/>
      <c r="H50" s="164"/>
      <c r="I50" s="164"/>
    </row>
    <row r="51" spans="2:9" x14ac:dyDescent="0.45">
      <c r="B51" s="34" t="s">
        <v>35</v>
      </c>
      <c r="C51" s="35" t="s">
        <v>36</v>
      </c>
      <c r="D51" s="35" t="s">
        <v>37</v>
      </c>
      <c r="E51" s="35" t="s">
        <v>38</v>
      </c>
      <c r="F51" s="35" t="s">
        <v>39</v>
      </c>
      <c r="G51" s="35" t="s">
        <v>40</v>
      </c>
      <c r="H51" s="35" t="s">
        <v>41</v>
      </c>
      <c r="I51" s="35" t="s">
        <v>54</v>
      </c>
    </row>
    <row r="52" spans="2:9" x14ac:dyDescent="0.45">
      <c r="B52" s="36" t="s">
        <v>42</v>
      </c>
      <c r="C52" s="37">
        <v>1</v>
      </c>
      <c r="D52" s="37">
        <v>0.25</v>
      </c>
      <c r="E52" s="38">
        <v>6.6699999999999995E-2</v>
      </c>
      <c r="F52" s="37">
        <v>0.25</v>
      </c>
      <c r="G52" s="37">
        <v>0.25</v>
      </c>
      <c r="H52" s="37">
        <v>1.67</v>
      </c>
      <c r="I52" s="37">
        <v>0.253</v>
      </c>
    </row>
    <row r="53" spans="2:9" x14ac:dyDescent="0.45">
      <c r="B53" s="36" t="s">
        <v>43</v>
      </c>
      <c r="C53" s="37">
        <v>1</v>
      </c>
      <c r="D53" s="37">
        <v>0</v>
      </c>
      <c r="E53" s="38">
        <v>0</v>
      </c>
      <c r="F53" s="37">
        <v>0</v>
      </c>
      <c r="G53" s="37">
        <v>0</v>
      </c>
      <c r="H53" s="37">
        <v>0</v>
      </c>
      <c r="I53" s="37">
        <v>1</v>
      </c>
    </row>
    <row r="54" spans="2:9" x14ac:dyDescent="0.45">
      <c r="B54" s="36" t="s">
        <v>44</v>
      </c>
      <c r="C54" s="37">
        <v>1</v>
      </c>
      <c r="D54" s="37">
        <v>2.25</v>
      </c>
      <c r="E54" s="38">
        <v>0.6</v>
      </c>
      <c r="F54" s="37">
        <v>2.25</v>
      </c>
      <c r="G54" s="37">
        <v>2.25</v>
      </c>
      <c r="H54" s="37">
        <v>15</v>
      </c>
      <c r="I54" s="37">
        <v>1.2E-2</v>
      </c>
    </row>
    <row r="55" spans="2:9" x14ac:dyDescent="0.45">
      <c r="B55" s="36" t="s">
        <v>45</v>
      </c>
      <c r="C55" s="37">
        <v>1</v>
      </c>
      <c r="D55" s="37">
        <v>0</v>
      </c>
      <c r="E55" s="38">
        <v>0</v>
      </c>
      <c r="F55" s="37">
        <v>0</v>
      </c>
      <c r="G55" s="37">
        <v>0</v>
      </c>
      <c r="H55" s="37">
        <v>0</v>
      </c>
      <c r="I55" s="37">
        <v>1</v>
      </c>
    </row>
    <row r="56" spans="2:9" x14ac:dyDescent="0.45">
      <c r="B56" s="36" t="s">
        <v>46</v>
      </c>
      <c r="C56" s="37">
        <v>1</v>
      </c>
      <c r="D56" s="37">
        <v>0</v>
      </c>
      <c r="E56" s="38">
        <v>0</v>
      </c>
      <c r="F56" s="37">
        <v>0</v>
      </c>
      <c r="G56" s="37">
        <v>0</v>
      </c>
      <c r="H56" s="37">
        <v>0</v>
      </c>
      <c r="I56" s="37">
        <v>1</v>
      </c>
    </row>
    <row r="57" spans="2:9" x14ac:dyDescent="0.45">
      <c r="B57" s="36" t="s">
        <v>47</v>
      </c>
      <c r="C57" s="37">
        <v>1</v>
      </c>
      <c r="D57" s="37">
        <v>0.25</v>
      </c>
      <c r="E57" s="38">
        <v>6.6699999999999995E-2</v>
      </c>
      <c r="F57" s="37">
        <v>0.25</v>
      </c>
      <c r="G57" s="37">
        <v>0.25</v>
      </c>
      <c r="H57" s="37">
        <v>1.67</v>
      </c>
      <c r="I57" s="37">
        <v>0.253</v>
      </c>
    </row>
    <row r="58" spans="2:9" x14ac:dyDescent="0.45">
      <c r="B58" s="36" t="s">
        <v>48</v>
      </c>
      <c r="C58" s="37">
        <v>1</v>
      </c>
      <c r="D58" s="37">
        <v>0</v>
      </c>
      <c r="E58" s="38">
        <v>0</v>
      </c>
      <c r="F58" s="37">
        <v>0</v>
      </c>
      <c r="G58" s="37">
        <v>0</v>
      </c>
      <c r="H58" s="37">
        <v>0</v>
      </c>
      <c r="I58" s="37">
        <v>1</v>
      </c>
    </row>
    <row r="59" spans="2:9" x14ac:dyDescent="0.45">
      <c r="B59" s="36" t="s">
        <v>49</v>
      </c>
      <c r="C59" s="37">
        <v>1</v>
      </c>
      <c r="D59" s="37">
        <v>0</v>
      </c>
      <c r="E59" s="38">
        <v>0</v>
      </c>
      <c r="F59" s="37">
        <v>0</v>
      </c>
      <c r="G59" s="37">
        <v>0</v>
      </c>
      <c r="H59" s="37">
        <v>0</v>
      </c>
      <c r="I59" s="37">
        <v>1</v>
      </c>
    </row>
    <row r="60" spans="2:9" x14ac:dyDescent="0.45">
      <c r="B60" s="36" t="s">
        <v>50</v>
      </c>
      <c r="C60" s="37">
        <v>1</v>
      </c>
      <c r="D60" s="37">
        <v>0.25</v>
      </c>
      <c r="E60" s="38">
        <v>6.6699999999999995E-2</v>
      </c>
      <c r="F60" s="37">
        <v>0.25</v>
      </c>
      <c r="G60" s="37">
        <v>0.25</v>
      </c>
      <c r="H60" s="37">
        <v>1.67</v>
      </c>
      <c r="I60" s="37">
        <v>0.253</v>
      </c>
    </row>
    <row r="61" spans="2:9" x14ac:dyDescent="0.45">
      <c r="B61" s="36" t="s">
        <v>51</v>
      </c>
      <c r="C61" s="37">
        <v>1</v>
      </c>
      <c r="D61" s="37">
        <v>0</v>
      </c>
      <c r="E61" s="38">
        <v>0</v>
      </c>
      <c r="F61" s="37">
        <v>0</v>
      </c>
      <c r="G61" s="37">
        <v>0</v>
      </c>
      <c r="H61" s="37">
        <v>0</v>
      </c>
      <c r="I61" s="37">
        <v>1</v>
      </c>
    </row>
    <row r="62" spans="2:9" x14ac:dyDescent="0.45">
      <c r="B62" s="36" t="s">
        <v>52</v>
      </c>
      <c r="C62" s="37">
        <v>5</v>
      </c>
      <c r="D62" s="37">
        <v>0.75</v>
      </c>
      <c r="E62" s="38">
        <v>0.2</v>
      </c>
      <c r="F62" s="37">
        <v>0.75</v>
      </c>
      <c r="G62" s="37">
        <v>0.15</v>
      </c>
      <c r="H62" s="33"/>
      <c r="I62" s="17"/>
    </row>
    <row r="63" spans="2:9" x14ac:dyDescent="0.45">
      <c r="B63" s="36" t="s">
        <v>53</v>
      </c>
      <c r="C63" s="37">
        <v>15</v>
      </c>
      <c r="D63" s="37">
        <v>3.75</v>
      </c>
      <c r="E63" s="38">
        <v>1</v>
      </c>
      <c r="F63" s="33"/>
      <c r="G63" s="33"/>
      <c r="H63" s="33"/>
      <c r="I63" s="17"/>
    </row>
    <row r="64" spans="2:9" x14ac:dyDescent="0.45">
      <c r="B64" s="31"/>
      <c r="C64" s="31"/>
    </row>
    <row r="65" spans="2:9" x14ac:dyDescent="0.45">
      <c r="B65" s="32"/>
      <c r="C65" s="32"/>
    </row>
    <row r="66" spans="2:9" ht="15.4" x14ac:dyDescent="0.45">
      <c r="B66" s="162" t="s">
        <v>34</v>
      </c>
      <c r="C66" s="162"/>
      <c r="D66" s="162"/>
      <c r="E66" s="162"/>
      <c r="F66" s="162"/>
      <c r="G66" s="162"/>
      <c r="H66" s="162"/>
      <c r="I66" s="162"/>
    </row>
    <row r="67" spans="2:9" x14ac:dyDescent="0.45">
      <c r="B67" s="78" t="s">
        <v>35</v>
      </c>
      <c r="C67" s="79" t="s">
        <v>36</v>
      </c>
      <c r="D67" s="79" t="s">
        <v>37</v>
      </c>
      <c r="E67" s="79" t="s">
        <v>38</v>
      </c>
      <c r="F67" s="79" t="s">
        <v>39</v>
      </c>
      <c r="G67" s="79" t="s">
        <v>40</v>
      </c>
      <c r="H67" s="79" t="s">
        <v>41</v>
      </c>
      <c r="I67" s="79" t="s">
        <v>54</v>
      </c>
    </row>
    <row r="68" spans="2:9" x14ac:dyDescent="0.45">
      <c r="B68" s="80" t="s">
        <v>42</v>
      </c>
      <c r="C68" s="81">
        <v>1</v>
      </c>
      <c r="D68" s="81">
        <v>1.4501999999999999</v>
      </c>
      <c r="E68" s="82">
        <v>6.0999999999999999E-2</v>
      </c>
      <c r="F68" s="81">
        <v>1.4501999999999999</v>
      </c>
      <c r="G68" s="81">
        <v>1.4501999999999999</v>
      </c>
      <c r="H68" s="81">
        <v>0.96</v>
      </c>
      <c r="I68" s="37">
        <v>0.372</v>
      </c>
    </row>
    <row r="69" spans="2:9" x14ac:dyDescent="0.45">
      <c r="B69" s="80" t="s">
        <v>43</v>
      </c>
      <c r="C69" s="81">
        <v>1</v>
      </c>
      <c r="D69" s="81">
        <v>0.55169999999999997</v>
      </c>
      <c r="E69" s="82">
        <v>2.3199999999999998E-2</v>
      </c>
      <c r="F69" s="81">
        <v>0.55169999999999997</v>
      </c>
      <c r="G69" s="81">
        <v>0.55169999999999997</v>
      </c>
      <c r="H69" s="81">
        <v>0.37</v>
      </c>
      <c r="I69" s="37">
        <v>0.57199999999999995</v>
      </c>
    </row>
    <row r="70" spans="2:9" x14ac:dyDescent="0.45">
      <c r="B70" s="80" t="s">
        <v>44</v>
      </c>
      <c r="C70" s="81">
        <v>1</v>
      </c>
      <c r="D70" s="81">
        <v>10.9313</v>
      </c>
      <c r="E70" s="82">
        <v>0.45979999999999999</v>
      </c>
      <c r="F70" s="81">
        <v>10.9313</v>
      </c>
      <c r="G70" s="81">
        <v>10.9313</v>
      </c>
      <c r="H70" s="81">
        <v>7.24</v>
      </c>
      <c r="I70" s="37">
        <v>4.2999999999999997E-2</v>
      </c>
    </row>
    <row r="71" spans="2:9" x14ac:dyDescent="0.45">
      <c r="B71" s="80" t="s">
        <v>45</v>
      </c>
      <c r="C71" s="81">
        <v>1</v>
      </c>
      <c r="D71" s="81">
        <v>0.21740000000000001</v>
      </c>
      <c r="E71" s="82">
        <v>9.1000000000000004E-3</v>
      </c>
      <c r="F71" s="81">
        <v>0.21740000000000001</v>
      </c>
      <c r="G71" s="81">
        <v>0.21740000000000001</v>
      </c>
      <c r="H71" s="81">
        <v>0.14000000000000001</v>
      </c>
      <c r="I71" s="37">
        <v>0.72</v>
      </c>
    </row>
    <row r="72" spans="2:9" x14ac:dyDescent="0.45">
      <c r="B72" s="80" t="s">
        <v>46</v>
      </c>
      <c r="C72" s="81">
        <v>1</v>
      </c>
      <c r="D72" s="81">
        <v>6.1000000000000004E-3</v>
      </c>
      <c r="E72" s="82">
        <v>2.9999999999999997E-4</v>
      </c>
      <c r="F72" s="81">
        <v>6.1000000000000004E-3</v>
      </c>
      <c r="G72" s="81">
        <v>6.1000000000000004E-3</v>
      </c>
      <c r="H72" s="81">
        <v>0</v>
      </c>
      <c r="I72" s="37">
        <v>0.95199999999999996</v>
      </c>
    </row>
    <row r="73" spans="2:9" x14ac:dyDescent="0.45">
      <c r="B73" s="80" t="s">
        <v>47</v>
      </c>
      <c r="C73" s="81">
        <v>1</v>
      </c>
      <c r="D73" s="81">
        <v>0.68189999999999995</v>
      </c>
      <c r="E73" s="82">
        <v>2.87E-2</v>
      </c>
      <c r="F73" s="81">
        <v>0.68189999999999995</v>
      </c>
      <c r="G73" s="81">
        <v>0.68189999999999995</v>
      </c>
      <c r="H73" s="81">
        <v>0.45</v>
      </c>
      <c r="I73" s="37">
        <v>0.53100000000000003</v>
      </c>
    </row>
    <row r="74" spans="2:9" x14ac:dyDescent="0.45">
      <c r="B74" s="80" t="s">
        <v>48</v>
      </c>
      <c r="C74" s="81">
        <v>1</v>
      </c>
      <c r="D74" s="81">
        <v>2.0999999999999999E-3</v>
      </c>
      <c r="E74" s="82">
        <v>1E-4</v>
      </c>
      <c r="F74" s="81">
        <v>2.0999999999999999E-3</v>
      </c>
      <c r="G74" s="81">
        <v>2.0999999999999999E-3</v>
      </c>
      <c r="H74" s="81">
        <v>0</v>
      </c>
      <c r="I74" s="37">
        <v>0.97199999999999998</v>
      </c>
    </row>
    <row r="75" spans="2:9" x14ac:dyDescent="0.45">
      <c r="B75" s="80" t="s">
        <v>49</v>
      </c>
      <c r="C75" s="81">
        <v>1</v>
      </c>
      <c r="D75" s="81">
        <v>7.5200000000000003E-2</v>
      </c>
      <c r="E75" s="82">
        <v>3.2000000000000002E-3</v>
      </c>
      <c r="F75" s="81">
        <v>7.5200000000000003E-2</v>
      </c>
      <c r="G75" s="81">
        <v>7.5200000000000003E-2</v>
      </c>
      <c r="H75" s="81">
        <v>0.05</v>
      </c>
      <c r="I75" s="37">
        <v>0.83199999999999996</v>
      </c>
    </row>
    <row r="76" spans="2:9" x14ac:dyDescent="0.45">
      <c r="B76" s="80" t="s">
        <v>50</v>
      </c>
      <c r="C76" s="81">
        <v>1</v>
      </c>
      <c r="D76" s="81">
        <v>2.2627999999999999</v>
      </c>
      <c r="E76" s="82">
        <v>9.5200000000000007E-2</v>
      </c>
      <c r="F76" s="81">
        <v>2.2627999999999999</v>
      </c>
      <c r="G76" s="81">
        <v>2.2627999999999999</v>
      </c>
      <c r="H76" s="81">
        <v>1.5</v>
      </c>
      <c r="I76" s="37">
        <v>0.27600000000000002</v>
      </c>
    </row>
    <row r="77" spans="2:9" x14ac:dyDescent="0.45">
      <c r="B77" s="80" t="s">
        <v>51</v>
      </c>
      <c r="C77" s="81">
        <v>1</v>
      </c>
      <c r="D77" s="81">
        <v>4.1500000000000002E-2</v>
      </c>
      <c r="E77" s="82">
        <v>1.6999999999999999E-3</v>
      </c>
      <c r="F77" s="81">
        <v>4.1500000000000002E-2</v>
      </c>
      <c r="G77" s="81">
        <v>4.1500000000000002E-2</v>
      </c>
      <c r="H77" s="81">
        <v>0.03</v>
      </c>
      <c r="I77" s="37">
        <v>0.875</v>
      </c>
    </row>
    <row r="78" spans="2:9" x14ac:dyDescent="0.45">
      <c r="B78" s="80" t="s">
        <v>52</v>
      </c>
      <c r="C78" s="81">
        <v>5</v>
      </c>
      <c r="D78" s="81">
        <v>7.5529999999999999</v>
      </c>
      <c r="E78" s="82">
        <v>0.31769999999999998</v>
      </c>
      <c r="F78" s="81">
        <v>7.5529999999999999</v>
      </c>
      <c r="G78" s="81">
        <v>1.5105999999999999</v>
      </c>
      <c r="H78" s="33"/>
      <c r="I78" s="17"/>
    </row>
    <row r="79" spans="2:9" x14ac:dyDescent="0.45">
      <c r="B79" s="80" t="s">
        <v>53</v>
      </c>
      <c r="C79" s="81">
        <v>15</v>
      </c>
      <c r="D79" s="81">
        <v>23.773099999999999</v>
      </c>
      <c r="E79" s="82">
        <v>1</v>
      </c>
      <c r="F79" s="33"/>
      <c r="G79" s="33"/>
      <c r="H79" s="33"/>
      <c r="I79" s="17"/>
    </row>
    <row r="82" spans="2:10" ht="15.4" x14ac:dyDescent="0.45">
      <c r="B82" s="159" t="s">
        <v>34</v>
      </c>
      <c r="C82" s="160"/>
      <c r="D82" s="160"/>
      <c r="E82" s="160"/>
      <c r="F82" s="160"/>
      <c r="G82" s="160"/>
      <c r="H82" s="160"/>
      <c r="I82" s="161"/>
    </row>
    <row r="83" spans="2:10" x14ac:dyDescent="0.45">
      <c r="B83" s="34" t="s">
        <v>35</v>
      </c>
      <c r="C83" s="35" t="s">
        <v>36</v>
      </c>
      <c r="D83" s="35" t="s">
        <v>37</v>
      </c>
      <c r="E83" s="35" t="s">
        <v>38</v>
      </c>
      <c r="F83" s="35" t="s">
        <v>39</v>
      </c>
      <c r="G83" s="35" t="s">
        <v>40</v>
      </c>
      <c r="H83" s="35" t="s">
        <v>41</v>
      </c>
      <c r="I83" s="35" t="s">
        <v>54</v>
      </c>
    </row>
    <row r="84" spans="2:10" x14ac:dyDescent="0.45">
      <c r="B84" s="36" t="s">
        <v>84</v>
      </c>
      <c r="C84" s="37">
        <v>1</v>
      </c>
      <c r="D84" s="37">
        <v>1.2470000000000001</v>
      </c>
      <c r="E84" s="38">
        <v>6.7000000000000002E-3</v>
      </c>
      <c r="F84" s="37">
        <v>1.2465999999999999</v>
      </c>
      <c r="G84" s="37">
        <v>1.2465999999999999</v>
      </c>
      <c r="H84" s="37">
        <v>1.22</v>
      </c>
      <c r="I84" s="37">
        <v>0.32</v>
      </c>
    </row>
    <row r="85" spans="2:10" x14ac:dyDescent="0.45">
      <c r="B85" s="36" t="s">
        <v>85</v>
      </c>
      <c r="C85" s="37">
        <v>1</v>
      </c>
      <c r="D85" s="37">
        <v>0.59799999999999998</v>
      </c>
      <c r="E85" s="38">
        <v>3.2000000000000002E-3</v>
      </c>
      <c r="F85" s="37">
        <v>0.59750000000000003</v>
      </c>
      <c r="G85" s="37">
        <v>0.59750000000000003</v>
      </c>
      <c r="H85" s="37">
        <v>0.57999999999999996</v>
      </c>
      <c r="I85" s="37">
        <v>0.47899999999999998</v>
      </c>
    </row>
    <row r="86" spans="2:10" x14ac:dyDescent="0.45">
      <c r="B86" s="36" t="s">
        <v>60</v>
      </c>
      <c r="C86" s="37">
        <v>1</v>
      </c>
      <c r="D86" s="37">
        <v>73.325000000000003</v>
      </c>
      <c r="E86" s="38">
        <v>0.39419999999999999</v>
      </c>
      <c r="F86" s="37">
        <v>73.325000000000003</v>
      </c>
      <c r="G86" s="37">
        <v>73.325000000000003</v>
      </c>
      <c r="H86" s="37">
        <v>71.58</v>
      </c>
      <c r="I86" s="37">
        <v>0</v>
      </c>
    </row>
    <row r="87" spans="2:10" x14ac:dyDescent="0.45">
      <c r="B87" s="36" t="s">
        <v>86</v>
      </c>
      <c r="C87" s="37">
        <v>1</v>
      </c>
      <c r="D87" s="37">
        <v>83.183999999999997</v>
      </c>
      <c r="E87" s="38">
        <v>0.44729999999999998</v>
      </c>
      <c r="F87" s="37">
        <v>83.183499999999995</v>
      </c>
      <c r="G87" s="37">
        <v>83.183499999999995</v>
      </c>
      <c r="H87" s="37">
        <v>81.209999999999994</v>
      </c>
      <c r="I87" s="37">
        <v>0</v>
      </c>
    </row>
    <row r="88" spans="2:10" x14ac:dyDescent="0.45">
      <c r="B88" s="36" t="s">
        <v>87</v>
      </c>
      <c r="C88" s="37">
        <v>1</v>
      </c>
      <c r="D88" s="37">
        <v>5.8999999999999997E-2</v>
      </c>
      <c r="E88" s="38">
        <v>2.9999999999999997E-4</v>
      </c>
      <c r="F88" s="37">
        <v>5.8799999999999998E-2</v>
      </c>
      <c r="G88" s="37">
        <v>5.8799999999999998E-2</v>
      </c>
      <c r="H88" s="37">
        <v>0.06</v>
      </c>
      <c r="I88" s="37">
        <v>0.82</v>
      </c>
    </row>
    <row r="89" spans="2:10" x14ac:dyDescent="0.45">
      <c r="B89" s="36" t="s">
        <v>88</v>
      </c>
      <c r="C89" s="37">
        <v>1</v>
      </c>
      <c r="D89" s="37">
        <v>15.214</v>
      </c>
      <c r="E89" s="38">
        <v>8.1799999999999998E-2</v>
      </c>
      <c r="F89" s="37">
        <v>15.213900000000001</v>
      </c>
      <c r="G89" s="37">
        <v>15.213900000000001</v>
      </c>
      <c r="H89" s="37">
        <v>14.85</v>
      </c>
      <c r="I89" s="37">
        <v>1.2E-2</v>
      </c>
    </row>
    <row r="90" spans="2:10" x14ac:dyDescent="0.45">
      <c r="B90" s="36" t="s">
        <v>89</v>
      </c>
      <c r="C90" s="37">
        <v>1</v>
      </c>
      <c r="D90" s="37">
        <v>1.716</v>
      </c>
      <c r="E90" s="38">
        <v>9.1999999999999998E-3</v>
      </c>
      <c r="F90" s="37">
        <v>1.7161</v>
      </c>
      <c r="G90" s="37">
        <v>1.7161</v>
      </c>
      <c r="H90" s="37">
        <v>1.68</v>
      </c>
      <c r="I90" s="37">
        <v>0.252</v>
      </c>
    </row>
    <row r="91" spans="2:10" x14ac:dyDescent="0.45">
      <c r="B91" s="36" t="s">
        <v>92</v>
      </c>
      <c r="C91" s="37">
        <v>1</v>
      </c>
      <c r="D91" s="37">
        <v>3.5489999999999999</v>
      </c>
      <c r="E91" s="38">
        <v>1.9099999999999999E-2</v>
      </c>
      <c r="F91" s="37">
        <v>3.5495000000000001</v>
      </c>
      <c r="G91" s="37">
        <v>3.5495000000000001</v>
      </c>
      <c r="H91" s="37">
        <v>3.47</v>
      </c>
      <c r="I91" s="37">
        <v>0.122</v>
      </c>
    </row>
    <row r="92" spans="2:10" x14ac:dyDescent="0.45">
      <c r="B92" s="36" t="s">
        <v>90</v>
      </c>
      <c r="C92" s="37">
        <v>1</v>
      </c>
      <c r="D92" s="37">
        <v>1.0999999999999999E-2</v>
      </c>
      <c r="E92" s="38">
        <v>1E-4</v>
      </c>
      <c r="F92" s="37">
        <v>1.1299999999999999E-2</v>
      </c>
      <c r="G92" s="37">
        <v>1.1299999999999999E-2</v>
      </c>
      <c r="H92" s="37">
        <v>0.01</v>
      </c>
      <c r="I92" s="37">
        <v>0.92</v>
      </c>
    </row>
    <row r="93" spans="2:10" x14ac:dyDescent="0.45">
      <c r="B93" s="36" t="s">
        <v>91</v>
      </c>
      <c r="C93" s="37">
        <v>1</v>
      </c>
      <c r="D93" s="37">
        <v>1.964</v>
      </c>
      <c r="E93" s="38">
        <v>1.06E-2</v>
      </c>
      <c r="F93" s="37">
        <v>1.9641999999999999</v>
      </c>
      <c r="G93" s="37">
        <v>1.9641999999999999</v>
      </c>
      <c r="H93" s="37">
        <v>1.92</v>
      </c>
      <c r="I93" s="37">
        <v>0.22500000000000001</v>
      </c>
    </row>
    <row r="94" spans="2:10" x14ac:dyDescent="0.45">
      <c r="B94" s="36" t="s">
        <v>52</v>
      </c>
      <c r="C94" s="37">
        <v>5</v>
      </c>
      <c r="D94" s="37">
        <v>5.1219999999999999</v>
      </c>
      <c r="E94" s="38">
        <v>2.75E-2</v>
      </c>
      <c r="F94" s="37">
        <v>5.1215999999999999</v>
      </c>
      <c r="G94" s="37">
        <v>1.0243</v>
      </c>
      <c r="H94" s="33"/>
      <c r="I94" s="88"/>
    </row>
    <row r="95" spans="2:10" x14ac:dyDescent="0.45">
      <c r="B95" s="36" t="s">
        <v>53</v>
      </c>
      <c r="C95" s="37">
        <v>15</v>
      </c>
      <c r="D95" s="37">
        <v>185.988</v>
      </c>
      <c r="E95" s="38">
        <v>1</v>
      </c>
      <c r="F95" s="33"/>
      <c r="G95" s="85"/>
      <c r="H95" s="86"/>
      <c r="I95" s="83"/>
      <c r="J95" s="87"/>
    </row>
    <row r="96" spans="2:10" x14ac:dyDescent="0.45">
      <c r="B96" s="31"/>
      <c r="C96" s="31"/>
      <c r="F96" s="84"/>
      <c r="I96" s="84"/>
    </row>
    <row r="97" spans="2:9" x14ac:dyDescent="0.45">
      <c r="B97" s="32"/>
      <c r="C97" s="32"/>
    </row>
    <row r="98" spans="2:9" ht="15.4" x14ac:dyDescent="0.45">
      <c r="B98" s="159" t="s">
        <v>34</v>
      </c>
      <c r="C98" s="160"/>
      <c r="D98" s="160"/>
      <c r="E98" s="160"/>
      <c r="F98" s="160"/>
      <c r="G98" s="160"/>
      <c r="H98" s="160"/>
      <c r="I98" s="161"/>
    </row>
    <row r="99" spans="2:9" x14ac:dyDescent="0.45">
      <c r="B99" s="34" t="s">
        <v>35</v>
      </c>
      <c r="C99" s="35" t="s">
        <v>36</v>
      </c>
      <c r="D99" s="35" t="s">
        <v>37</v>
      </c>
      <c r="E99" s="35" t="s">
        <v>38</v>
      </c>
      <c r="F99" s="35" t="s">
        <v>39</v>
      </c>
      <c r="G99" s="35" t="s">
        <v>40</v>
      </c>
      <c r="H99" s="35" t="s">
        <v>41</v>
      </c>
      <c r="I99" s="35" t="s">
        <v>54</v>
      </c>
    </row>
    <row r="100" spans="2:9" x14ac:dyDescent="0.45">
      <c r="B100" s="36" t="s">
        <v>42</v>
      </c>
      <c r="C100" s="37">
        <v>1</v>
      </c>
      <c r="D100" s="37">
        <v>0</v>
      </c>
      <c r="E100" s="38">
        <v>0</v>
      </c>
      <c r="F100" s="37">
        <v>0</v>
      </c>
      <c r="G100" s="37">
        <v>0</v>
      </c>
      <c r="H100" s="37">
        <v>0</v>
      </c>
      <c r="I100" s="37">
        <v>1</v>
      </c>
    </row>
    <row r="101" spans="2:9" x14ac:dyDescent="0.45">
      <c r="B101" s="36" t="s">
        <v>43</v>
      </c>
      <c r="C101" s="37">
        <v>1</v>
      </c>
      <c r="D101" s="37">
        <v>0</v>
      </c>
      <c r="E101" s="38">
        <v>0</v>
      </c>
      <c r="F101" s="37">
        <v>0</v>
      </c>
      <c r="G101" s="37">
        <v>0</v>
      </c>
      <c r="H101" s="37">
        <v>0.36</v>
      </c>
      <c r="I101" s="37">
        <v>0.57599999999999996</v>
      </c>
    </row>
    <row r="102" spans="2:9" x14ac:dyDescent="0.45">
      <c r="B102" s="36" t="s">
        <v>44</v>
      </c>
      <c r="C102" s="37">
        <v>1</v>
      </c>
      <c r="D102" s="37">
        <v>3212.06</v>
      </c>
      <c r="E102" s="38">
        <v>1</v>
      </c>
      <c r="F102" s="37">
        <v>3212.06</v>
      </c>
      <c r="G102" s="37">
        <v>3212.06</v>
      </c>
      <c r="H102" s="37">
        <v>45886508.93</v>
      </c>
      <c r="I102" s="37">
        <v>0</v>
      </c>
    </row>
    <row r="103" spans="2:9" x14ac:dyDescent="0.45">
      <c r="B103" s="36" t="s">
        <v>45</v>
      </c>
      <c r="C103" s="37">
        <v>1</v>
      </c>
      <c r="D103" s="37">
        <v>0</v>
      </c>
      <c r="E103" s="38">
        <v>0</v>
      </c>
      <c r="F103" s="37">
        <v>0</v>
      </c>
      <c r="G103" s="37">
        <v>0</v>
      </c>
      <c r="H103" s="37">
        <v>35.71</v>
      </c>
      <c r="I103" s="37">
        <v>2E-3</v>
      </c>
    </row>
    <row r="104" spans="2:9" x14ac:dyDescent="0.45">
      <c r="B104" s="36" t="s">
        <v>46</v>
      </c>
      <c r="C104" s="37">
        <v>1</v>
      </c>
      <c r="D104" s="37">
        <v>0</v>
      </c>
      <c r="E104" s="38">
        <v>0</v>
      </c>
      <c r="F104" s="37">
        <v>0</v>
      </c>
      <c r="G104" s="37">
        <v>0</v>
      </c>
      <c r="H104" s="37">
        <v>0.36</v>
      </c>
      <c r="I104" s="37">
        <v>0.57599999999999996</v>
      </c>
    </row>
    <row r="105" spans="2:9" x14ac:dyDescent="0.45">
      <c r="B105" s="36" t="s">
        <v>47</v>
      </c>
      <c r="C105" s="37">
        <v>1</v>
      </c>
      <c r="D105" s="37">
        <v>0</v>
      </c>
      <c r="E105" s="38">
        <v>0</v>
      </c>
      <c r="F105" s="37">
        <v>0</v>
      </c>
      <c r="G105" s="37">
        <v>0</v>
      </c>
      <c r="H105" s="37">
        <v>8.93</v>
      </c>
      <c r="I105" s="37">
        <v>3.1E-2</v>
      </c>
    </row>
    <row r="106" spans="2:9" x14ac:dyDescent="0.45">
      <c r="B106" s="36" t="s">
        <v>48</v>
      </c>
      <c r="C106" s="37">
        <v>1</v>
      </c>
      <c r="D106" s="37">
        <v>0</v>
      </c>
      <c r="E106" s="38">
        <v>0</v>
      </c>
      <c r="F106" s="37">
        <v>0</v>
      </c>
      <c r="G106" s="37">
        <v>0</v>
      </c>
      <c r="H106" s="37">
        <v>1.43</v>
      </c>
      <c r="I106" s="37">
        <v>0.28599999999999998</v>
      </c>
    </row>
    <row r="107" spans="2:9" x14ac:dyDescent="0.45">
      <c r="B107" s="36" t="s">
        <v>49</v>
      </c>
      <c r="C107" s="37">
        <v>1</v>
      </c>
      <c r="D107" s="37">
        <v>0</v>
      </c>
      <c r="E107" s="38">
        <v>0</v>
      </c>
      <c r="F107" s="37">
        <v>0</v>
      </c>
      <c r="G107" s="37">
        <v>0</v>
      </c>
      <c r="H107" s="37">
        <v>1.43</v>
      </c>
      <c r="I107" s="37">
        <v>0.28599999999999998</v>
      </c>
    </row>
    <row r="108" spans="2:9" x14ac:dyDescent="0.45">
      <c r="B108" s="36" t="s">
        <v>50</v>
      </c>
      <c r="C108" s="37">
        <v>1</v>
      </c>
      <c r="D108" s="37">
        <v>0</v>
      </c>
      <c r="E108" s="38">
        <v>0</v>
      </c>
      <c r="F108" s="37">
        <v>0</v>
      </c>
      <c r="G108" s="37">
        <v>0</v>
      </c>
      <c r="H108" s="37">
        <v>0.36</v>
      </c>
      <c r="I108" s="37">
        <v>0.57599999999999996</v>
      </c>
    </row>
    <row r="109" spans="2:9" x14ac:dyDescent="0.45">
      <c r="B109" s="36" t="s">
        <v>51</v>
      </c>
      <c r="C109" s="37">
        <v>1</v>
      </c>
      <c r="D109" s="37">
        <v>0</v>
      </c>
      <c r="E109" s="38">
        <v>0</v>
      </c>
      <c r="F109" s="37">
        <v>0</v>
      </c>
      <c r="G109" s="37">
        <v>0</v>
      </c>
      <c r="H109" s="37">
        <v>0.36</v>
      </c>
      <c r="I109" s="37">
        <v>0.57599999999999996</v>
      </c>
    </row>
    <row r="110" spans="2:9" x14ac:dyDescent="0.45">
      <c r="B110" s="36" t="s">
        <v>52</v>
      </c>
      <c r="C110" s="37">
        <v>5</v>
      </c>
      <c r="D110" s="37">
        <v>0</v>
      </c>
      <c r="E110" s="38">
        <v>0</v>
      </c>
      <c r="F110" s="37">
        <v>0</v>
      </c>
      <c r="G110" s="37">
        <v>0</v>
      </c>
      <c r="H110" s="17"/>
      <c r="I110" s="17"/>
    </row>
    <row r="111" spans="2:9" x14ac:dyDescent="0.45">
      <c r="B111" s="36" t="s">
        <v>53</v>
      </c>
      <c r="C111" s="37">
        <v>15</v>
      </c>
      <c r="D111" s="37">
        <v>3212.06</v>
      </c>
      <c r="E111" s="38">
        <v>1</v>
      </c>
      <c r="F111" s="33"/>
      <c r="G111" s="33"/>
      <c r="H111" s="17"/>
      <c r="I111" s="17"/>
    </row>
    <row r="114" spans="2:9" ht="15.4" x14ac:dyDescent="0.45">
      <c r="B114" s="162" t="s">
        <v>34</v>
      </c>
      <c r="C114" s="162"/>
      <c r="D114" s="162"/>
      <c r="E114" s="162"/>
      <c r="F114" s="162"/>
      <c r="G114" s="162"/>
      <c r="H114" s="162"/>
      <c r="I114" s="162"/>
    </row>
    <row r="115" spans="2:9" x14ac:dyDescent="0.45">
      <c r="B115" s="78" t="s">
        <v>35</v>
      </c>
      <c r="C115" s="79" t="s">
        <v>36</v>
      </c>
      <c r="D115" s="79" t="s">
        <v>37</v>
      </c>
      <c r="E115" s="79" t="s">
        <v>38</v>
      </c>
      <c r="F115" s="79" t="s">
        <v>39</v>
      </c>
      <c r="G115" s="79" t="s">
        <v>40</v>
      </c>
      <c r="H115" s="79" t="s">
        <v>41</v>
      </c>
      <c r="I115" s="79" t="s">
        <v>54</v>
      </c>
    </row>
    <row r="116" spans="2:9" x14ac:dyDescent="0.45">
      <c r="B116" s="80" t="s">
        <v>42</v>
      </c>
      <c r="C116" s="81">
        <v>1</v>
      </c>
      <c r="D116" s="81">
        <v>7.8399999999999997E-2</v>
      </c>
      <c r="E116" s="82">
        <v>4.4699999999999997E-2</v>
      </c>
      <c r="F116" s="81">
        <v>7.8399999999999997E-2</v>
      </c>
      <c r="G116" s="81">
        <v>7.8399999999999997E-2</v>
      </c>
      <c r="H116" s="81">
        <v>2.59</v>
      </c>
      <c r="I116" s="37">
        <v>0.16900000000000001</v>
      </c>
    </row>
    <row r="117" spans="2:9" x14ac:dyDescent="0.45">
      <c r="B117" s="80" t="s">
        <v>43</v>
      </c>
      <c r="C117" s="81">
        <v>1</v>
      </c>
      <c r="D117" s="81">
        <v>0.53144000000000002</v>
      </c>
      <c r="E117" s="82">
        <v>0.3029</v>
      </c>
      <c r="F117" s="81">
        <v>0.53144100000000005</v>
      </c>
      <c r="G117" s="81">
        <v>0.53144100000000005</v>
      </c>
      <c r="H117" s="81">
        <v>17.55</v>
      </c>
      <c r="I117" s="37">
        <v>8.9999999999999993E-3</v>
      </c>
    </row>
    <row r="118" spans="2:9" x14ac:dyDescent="0.45">
      <c r="B118" s="80" t="s">
        <v>44</v>
      </c>
      <c r="C118" s="81">
        <v>1</v>
      </c>
      <c r="D118" s="81">
        <v>0.19492000000000001</v>
      </c>
      <c r="E118" s="82">
        <v>0.1111</v>
      </c>
      <c r="F118" s="81">
        <v>0.19492200000000001</v>
      </c>
      <c r="G118" s="81">
        <v>0.19492200000000001</v>
      </c>
      <c r="H118" s="81">
        <v>6.44</v>
      </c>
      <c r="I118" s="37">
        <v>5.1999999999999998E-2</v>
      </c>
    </row>
    <row r="119" spans="2:9" x14ac:dyDescent="0.45">
      <c r="B119" s="80" t="s">
        <v>45</v>
      </c>
      <c r="C119" s="81">
        <v>1</v>
      </c>
      <c r="D119" s="81">
        <v>0.43891000000000002</v>
      </c>
      <c r="E119" s="82">
        <v>0.25009999999999999</v>
      </c>
      <c r="F119" s="81">
        <v>0.43890600000000002</v>
      </c>
      <c r="G119" s="81">
        <v>0.43890600000000002</v>
      </c>
      <c r="H119" s="81">
        <v>14.49</v>
      </c>
      <c r="I119" s="37">
        <v>1.2999999999999999E-2</v>
      </c>
    </row>
    <row r="120" spans="2:9" x14ac:dyDescent="0.45">
      <c r="B120" s="80" t="s">
        <v>46</v>
      </c>
      <c r="C120" s="81">
        <v>1</v>
      </c>
      <c r="D120" s="81">
        <v>9.7000000000000003E-3</v>
      </c>
      <c r="E120" s="82">
        <v>5.4999999999999997E-3</v>
      </c>
      <c r="F120" s="81">
        <v>9.7020000000000006E-3</v>
      </c>
      <c r="G120" s="81">
        <v>9.7020000000000006E-3</v>
      </c>
      <c r="H120" s="81">
        <v>0.32</v>
      </c>
      <c r="I120" s="37">
        <v>0.59599999999999997</v>
      </c>
    </row>
    <row r="121" spans="2:9" x14ac:dyDescent="0.45">
      <c r="B121" s="80" t="s">
        <v>47</v>
      </c>
      <c r="C121" s="81">
        <v>1</v>
      </c>
      <c r="D121" s="81">
        <v>4.4519999999999997E-2</v>
      </c>
      <c r="E121" s="82">
        <v>2.5399999999999999E-2</v>
      </c>
      <c r="F121" s="81">
        <v>4.4520999999999998E-2</v>
      </c>
      <c r="G121" s="81">
        <v>4.4520999999999998E-2</v>
      </c>
      <c r="H121" s="81">
        <v>1.47</v>
      </c>
      <c r="I121" s="37">
        <v>0.28000000000000003</v>
      </c>
    </row>
    <row r="122" spans="2:9" x14ac:dyDescent="0.45">
      <c r="B122" s="80" t="s">
        <v>48</v>
      </c>
      <c r="C122" s="81">
        <v>1</v>
      </c>
      <c r="D122" s="81">
        <v>0.10563</v>
      </c>
      <c r="E122" s="82">
        <v>6.0199999999999997E-2</v>
      </c>
      <c r="F122" s="81">
        <v>0.105625</v>
      </c>
      <c r="G122" s="81">
        <v>0.105625</v>
      </c>
      <c r="H122" s="81">
        <v>3.49</v>
      </c>
      <c r="I122" s="37">
        <v>0.121</v>
      </c>
    </row>
    <row r="123" spans="2:9" x14ac:dyDescent="0.45">
      <c r="B123" s="80" t="s">
        <v>49</v>
      </c>
      <c r="C123" s="81">
        <v>1</v>
      </c>
      <c r="D123" s="81">
        <v>9.672E-2</v>
      </c>
      <c r="E123" s="82">
        <v>5.5100000000000003E-2</v>
      </c>
      <c r="F123" s="81">
        <v>9.6721000000000001E-2</v>
      </c>
      <c r="G123" s="81">
        <v>9.6721000000000001E-2</v>
      </c>
      <c r="H123" s="81">
        <v>3.19</v>
      </c>
      <c r="I123" s="37">
        <v>0.13400000000000001</v>
      </c>
    </row>
    <row r="124" spans="2:9" x14ac:dyDescent="0.45">
      <c r="B124" s="80" t="s">
        <v>50</v>
      </c>
      <c r="C124" s="81">
        <v>1</v>
      </c>
      <c r="D124" s="81">
        <v>9.3030000000000002E-2</v>
      </c>
      <c r="E124" s="82">
        <v>5.2999999999999999E-2</v>
      </c>
      <c r="F124" s="81">
        <v>9.3024999999999997E-2</v>
      </c>
      <c r="G124" s="81">
        <v>9.3024999999999997E-2</v>
      </c>
      <c r="H124" s="81">
        <v>3.07</v>
      </c>
      <c r="I124" s="37">
        <v>0.14000000000000001</v>
      </c>
    </row>
    <row r="125" spans="2:9" x14ac:dyDescent="0.45">
      <c r="B125" s="80" t="s">
        <v>51</v>
      </c>
      <c r="C125" s="81">
        <v>1</v>
      </c>
      <c r="D125" s="81">
        <v>9.9000000000000008E-3</v>
      </c>
      <c r="E125" s="82">
        <v>5.5999999999999999E-3</v>
      </c>
      <c r="F125" s="81">
        <v>9.9000000000000008E-3</v>
      </c>
      <c r="G125" s="81">
        <v>9.9000000000000008E-3</v>
      </c>
      <c r="H125" s="81">
        <v>0.33</v>
      </c>
      <c r="I125" s="37">
        <v>0.59199999999999997</v>
      </c>
    </row>
    <row r="126" spans="2:9" x14ac:dyDescent="0.45">
      <c r="B126" s="80" t="s">
        <v>52</v>
      </c>
      <c r="C126" s="81">
        <v>5</v>
      </c>
      <c r="D126" s="81">
        <v>0.15143999999999999</v>
      </c>
      <c r="E126" s="82">
        <v>8.6300000000000002E-2</v>
      </c>
      <c r="F126" s="81">
        <v>0.151444</v>
      </c>
      <c r="G126" s="81">
        <v>3.0289E-2</v>
      </c>
      <c r="H126" s="17"/>
      <c r="I126" s="17"/>
    </row>
    <row r="127" spans="2:9" x14ac:dyDescent="0.45">
      <c r="B127" s="80" t="s">
        <v>53</v>
      </c>
      <c r="C127" s="81">
        <v>15</v>
      </c>
      <c r="D127" s="81">
        <v>1.75461</v>
      </c>
      <c r="E127" s="82">
        <v>1</v>
      </c>
      <c r="F127" s="33"/>
      <c r="G127" s="33"/>
      <c r="H127" s="17"/>
      <c r="I127" s="17"/>
    </row>
    <row r="128" spans="2:9" x14ac:dyDescent="0.45">
      <c r="B128" s="31"/>
      <c r="C128" s="31"/>
      <c r="D128" s="31"/>
    </row>
    <row r="129" spans="2:4" x14ac:dyDescent="0.45">
      <c r="B129" s="32"/>
      <c r="C129" s="32"/>
      <c r="D129" s="32"/>
    </row>
    <row r="144" spans="2:4" x14ac:dyDescent="0.45">
      <c r="B144" s="31"/>
      <c r="C144" s="31"/>
    </row>
    <row r="145" spans="2:3" x14ac:dyDescent="0.45">
      <c r="B145" s="32"/>
      <c r="C145" s="32"/>
    </row>
    <row r="146" spans="2:3" x14ac:dyDescent="0.45">
      <c r="B146" s="32"/>
      <c r="C146" s="32"/>
    </row>
    <row r="147" spans="2:3" x14ac:dyDescent="0.45">
      <c r="B147" s="32"/>
      <c r="C147" s="32"/>
    </row>
    <row r="148" spans="2:3" x14ac:dyDescent="0.45">
      <c r="B148" s="32"/>
      <c r="C148" s="32"/>
    </row>
    <row r="149" spans="2:3" x14ac:dyDescent="0.45">
      <c r="B149" s="32"/>
      <c r="C149" s="32"/>
    </row>
    <row r="150" spans="2:3" x14ac:dyDescent="0.45">
      <c r="B150" s="32"/>
      <c r="C150" s="32"/>
    </row>
    <row r="151" spans="2:3" x14ac:dyDescent="0.45">
      <c r="B151" s="32"/>
      <c r="C151" s="32"/>
    </row>
    <row r="152" spans="2:3" x14ac:dyDescent="0.45">
      <c r="B152" s="32"/>
      <c r="C152" s="32"/>
    </row>
    <row r="153" spans="2:3" x14ac:dyDescent="0.45">
      <c r="B153" s="32"/>
      <c r="C153" s="32"/>
    </row>
    <row r="154" spans="2:3" x14ac:dyDescent="0.45">
      <c r="B154" s="32"/>
      <c r="C154" s="32"/>
    </row>
    <row r="155" spans="2:3" x14ac:dyDescent="0.45">
      <c r="B155" s="32"/>
      <c r="C155" s="32"/>
    </row>
    <row r="156" spans="2:3" x14ac:dyDescent="0.45">
      <c r="B156" s="32"/>
      <c r="C156" s="32"/>
    </row>
  </sheetData>
  <mergeCells count="8">
    <mergeCell ref="B82:I82"/>
    <mergeCell ref="B114:I114"/>
    <mergeCell ref="B2:I2"/>
    <mergeCell ref="B18:I18"/>
    <mergeCell ref="B34:I34"/>
    <mergeCell ref="B50:I50"/>
    <mergeCell ref="B66:I66"/>
    <mergeCell ref="B98:I98"/>
  </mergeCells>
  <conditionalFormatting sqref="I116:I125">
    <cfRule type="cellIs" dxfId="7" priority="1" operator="lessThanOrEqual">
      <formula>0.05</formula>
    </cfRule>
  </conditionalFormatting>
  <conditionalFormatting sqref="I4:I13">
    <cfRule type="cellIs" dxfId="6" priority="8" operator="lessThanOrEqual">
      <formula>0.05</formula>
    </cfRule>
  </conditionalFormatting>
  <conditionalFormatting sqref="I20:I29">
    <cfRule type="cellIs" dxfId="5" priority="7" operator="lessThanOrEqual">
      <formula>0.05</formula>
    </cfRule>
  </conditionalFormatting>
  <conditionalFormatting sqref="I36:I45">
    <cfRule type="cellIs" dxfId="4" priority="6" operator="lessThanOrEqual">
      <formula>0.05</formula>
    </cfRule>
  </conditionalFormatting>
  <conditionalFormatting sqref="I52:I61">
    <cfRule type="cellIs" dxfId="3" priority="5" operator="lessThanOrEqual">
      <formula>0.05</formula>
    </cfRule>
  </conditionalFormatting>
  <conditionalFormatting sqref="I68:I77">
    <cfRule type="cellIs" dxfId="2" priority="4" operator="lessThanOrEqual">
      <formula>0.05</formula>
    </cfRule>
  </conditionalFormatting>
  <conditionalFormatting sqref="I84:I93">
    <cfRule type="cellIs" dxfId="1" priority="3" operator="lessThanOrEqual">
      <formula>0.05</formula>
    </cfRule>
  </conditionalFormatting>
  <conditionalFormatting sqref="I100:I109">
    <cfRule type="cellIs" dxfId="0" priority="2" operator="lessThanOrEqual">
      <formula>0.05</formula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89BB-8206-DC46-ACE1-7555C1FF3A91}">
  <dimension ref="A2:AZ52"/>
  <sheetViews>
    <sheetView topLeftCell="I15" zoomScale="75" zoomScaleNormal="70" workbookViewId="0">
      <selection activeCell="AB47" sqref="AB47"/>
    </sheetView>
  </sheetViews>
  <sheetFormatPr baseColWidth="10" defaultRowHeight="14.25" x14ac:dyDescent="0.45"/>
  <cols>
    <col min="2" max="3" width="16" customWidth="1"/>
    <col min="4" max="4" width="18.796875" bestFit="1" customWidth="1"/>
    <col min="5" max="16" width="16" customWidth="1"/>
    <col min="21" max="21" width="12.33203125" customWidth="1"/>
    <col min="22" max="22" width="15.1328125" customWidth="1"/>
    <col min="27" max="27" width="13.6640625" customWidth="1"/>
    <col min="28" max="28" width="14" bestFit="1" customWidth="1"/>
    <col min="34" max="34" width="13.33203125" bestFit="1" customWidth="1"/>
    <col min="40" max="40" width="16.6640625" bestFit="1" customWidth="1"/>
    <col min="43" max="43" width="12.1328125" customWidth="1"/>
    <col min="44" max="44" width="10.46484375" customWidth="1"/>
    <col min="45" max="45" width="13.33203125" customWidth="1"/>
    <col min="46" max="46" width="17.33203125" customWidth="1"/>
    <col min="51" max="51" width="13.33203125" bestFit="1" customWidth="1"/>
    <col min="52" max="52" width="13.46484375" customWidth="1"/>
  </cols>
  <sheetData>
    <row r="2" spans="1:21" ht="15.75" x14ac:dyDescent="0.5">
      <c r="B2" s="44" t="s">
        <v>0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21" ht="31.5" x14ac:dyDescent="0.5">
      <c r="B3" s="41" t="s">
        <v>1</v>
      </c>
      <c r="C3" s="41" t="s">
        <v>3</v>
      </c>
      <c r="D3" s="41" t="s">
        <v>4</v>
      </c>
      <c r="E3" s="25" t="s">
        <v>5</v>
      </c>
      <c r="F3" s="26" t="s">
        <v>6</v>
      </c>
      <c r="G3" s="19" t="s">
        <v>7</v>
      </c>
      <c r="H3" s="20" t="s">
        <v>8</v>
      </c>
      <c r="I3" s="41" t="s">
        <v>9</v>
      </c>
      <c r="J3" s="41" t="s">
        <v>10</v>
      </c>
      <c r="K3" s="41" t="s">
        <v>12</v>
      </c>
      <c r="L3" s="41" t="s">
        <v>13</v>
      </c>
      <c r="M3" s="41" t="s">
        <v>14</v>
      </c>
      <c r="N3" s="41" t="s">
        <v>15</v>
      </c>
      <c r="O3" s="41" t="s">
        <v>55</v>
      </c>
      <c r="P3" s="41" t="s">
        <v>56</v>
      </c>
    </row>
    <row r="4" spans="1:21" ht="15.75" x14ac:dyDescent="0.45">
      <c r="A4" s="17"/>
      <c r="B4" s="42">
        <v>0.1</v>
      </c>
      <c r="C4" s="43" t="s">
        <v>67</v>
      </c>
      <c r="D4" s="43" t="s">
        <v>69</v>
      </c>
      <c r="E4" s="45"/>
      <c r="F4" s="46">
        <v>1</v>
      </c>
      <c r="G4" s="47"/>
      <c r="H4" s="48"/>
      <c r="I4" s="50">
        <v>28.37</v>
      </c>
      <c r="J4" s="43">
        <v>16.573</v>
      </c>
      <c r="K4" s="143">
        <v>2.1080000000000001</v>
      </c>
      <c r="L4" s="43">
        <v>0</v>
      </c>
      <c r="M4" s="43">
        <v>0</v>
      </c>
      <c r="N4" s="144">
        <v>0.38</v>
      </c>
      <c r="O4" s="43">
        <v>9</v>
      </c>
      <c r="P4" s="43">
        <v>12</v>
      </c>
      <c r="R4">
        <f>I4/P4</f>
        <v>2.3641666666666667</v>
      </c>
    </row>
    <row r="5" spans="1:21" ht="15.75" x14ac:dyDescent="0.45">
      <c r="A5" s="17"/>
      <c r="B5" s="42">
        <v>0.1</v>
      </c>
      <c r="C5" s="43" t="s">
        <v>67</v>
      </c>
      <c r="D5" s="43" t="s">
        <v>71</v>
      </c>
      <c r="E5" s="45"/>
      <c r="F5" s="46">
        <v>1</v>
      </c>
      <c r="G5" s="47"/>
      <c r="H5" s="48"/>
      <c r="I5" s="50">
        <v>28.38</v>
      </c>
      <c r="J5" s="43">
        <v>19.346</v>
      </c>
      <c r="K5" s="143">
        <v>2.4630000000000001</v>
      </c>
      <c r="L5" s="43">
        <v>0</v>
      </c>
      <c r="M5" s="43">
        <v>0</v>
      </c>
      <c r="N5" s="144">
        <v>0.32</v>
      </c>
      <c r="O5" s="43">
        <v>12</v>
      </c>
      <c r="P5" s="43">
        <v>16</v>
      </c>
      <c r="R5">
        <f t="shared" ref="R5:R11" si="0">I5/P5</f>
        <v>1.7737499999999999</v>
      </c>
    </row>
    <row r="6" spans="1:21" ht="15.75" x14ac:dyDescent="0.45">
      <c r="A6" s="17"/>
      <c r="B6" s="42">
        <v>0.3</v>
      </c>
      <c r="C6" s="43" t="s">
        <v>67</v>
      </c>
      <c r="D6" s="43" t="s">
        <v>69</v>
      </c>
      <c r="E6" s="45"/>
      <c r="F6" s="46">
        <v>1</v>
      </c>
      <c r="G6" s="47"/>
      <c r="H6" s="48"/>
      <c r="I6" s="50">
        <v>28.36</v>
      </c>
      <c r="J6" s="43">
        <v>15.712999999999999</v>
      </c>
      <c r="K6" s="143">
        <v>1.851</v>
      </c>
      <c r="L6" s="43">
        <v>0</v>
      </c>
      <c r="M6" s="43">
        <v>0</v>
      </c>
      <c r="N6" s="42">
        <v>0.08</v>
      </c>
      <c r="O6" s="43">
        <v>9</v>
      </c>
      <c r="P6" s="43">
        <v>15</v>
      </c>
      <c r="R6">
        <f t="shared" si="0"/>
        <v>1.8906666666666667</v>
      </c>
    </row>
    <row r="7" spans="1:21" ht="15.75" x14ac:dyDescent="0.45">
      <c r="A7" s="17"/>
      <c r="B7" s="42">
        <v>0.3</v>
      </c>
      <c r="C7" s="43" t="s">
        <v>67</v>
      </c>
      <c r="D7" s="43" t="s">
        <v>71</v>
      </c>
      <c r="E7" s="45"/>
      <c r="F7" s="46">
        <v>1</v>
      </c>
      <c r="G7" s="47"/>
      <c r="H7" s="48"/>
      <c r="I7" s="50">
        <v>28.39</v>
      </c>
      <c r="J7" s="43">
        <v>21.265999999999998</v>
      </c>
      <c r="K7" s="143">
        <v>2.3530000000000002</v>
      </c>
      <c r="L7" s="43">
        <v>0</v>
      </c>
      <c r="M7" s="43">
        <v>0</v>
      </c>
      <c r="N7" s="42">
        <v>0.13</v>
      </c>
      <c r="O7" s="43">
        <v>10</v>
      </c>
      <c r="P7" s="43">
        <v>16</v>
      </c>
      <c r="R7">
        <f t="shared" si="0"/>
        <v>1.774375</v>
      </c>
    </row>
    <row r="8" spans="1:21" ht="15.75" x14ac:dyDescent="0.45">
      <c r="A8" s="17"/>
      <c r="B8" s="42">
        <v>0.3</v>
      </c>
      <c r="C8" s="43" t="s">
        <v>68</v>
      </c>
      <c r="D8" s="43" t="s">
        <v>69</v>
      </c>
      <c r="E8" s="45"/>
      <c r="F8" s="46">
        <v>3</v>
      </c>
      <c r="G8" s="47"/>
      <c r="H8" s="48"/>
      <c r="I8" s="50">
        <v>85.03</v>
      </c>
      <c r="J8" s="43">
        <v>11.023999999999999</v>
      </c>
      <c r="K8" s="143">
        <v>1.8140000000000001</v>
      </c>
      <c r="L8" s="43">
        <v>0</v>
      </c>
      <c r="M8" s="43">
        <v>0</v>
      </c>
      <c r="N8" s="42">
        <v>0.15</v>
      </c>
      <c r="O8" s="43">
        <v>35</v>
      </c>
      <c r="P8" s="43">
        <v>49</v>
      </c>
      <c r="R8">
        <f t="shared" si="0"/>
        <v>1.7353061224489796</v>
      </c>
    </row>
    <row r="9" spans="1:21" ht="15.75" x14ac:dyDescent="0.45">
      <c r="A9" s="17"/>
      <c r="B9" s="42">
        <v>0.3</v>
      </c>
      <c r="C9" s="43" t="s">
        <v>68</v>
      </c>
      <c r="D9" s="43" t="s">
        <v>71</v>
      </c>
      <c r="E9" s="45"/>
      <c r="F9" s="46">
        <v>3</v>
      </c>
      <c r="G9" s="47"/>
      <c r="H9" s="48"/>
      <c r="I9" s="50">
        <v>85.09</v>
      </c>
      <c r="J9" s="43">
        <v>15.49</v>
      </c>
      <c r="K9" s="143">
        <v>1.9159999999999999</v>
      </c>
      <c r="L9" s="43">
        <v>0</v>
      </c>
      <c r="M9" s="43">
        <v>0</v>
      </c>
      <c r="N9" s="42">
        <v>0.18</v>
      </c>
      <c r="O9" s="43">
        <v>29</v>
      </c>
      <c r="P9" s="43">
        <v>44</v>
      </c>
      <c r="R9">
        <f t="shared" si="0"/>
        <v>1.9338636363636363</v>
      </c>
      <c r="U9">
        <v>28.36</v>
      </c>
    </row>
    <row r="10" spans="1:21" ht="15.75" x14ac:dyDescent="0.45">
      <c r="A10" s="17"/>
      <c r="B10" s="42">
        <v>0.1</v>
      </c>
      <c r="C10" s="43" t="s">
        <v>68</v>
      </c>
      <c r="D10" s="43" t="s">
        <v>69</v>
      </c>
      <c r="E10" s="45"/>
      <c r="F10" s="46">
        <v>3</v>
      </c>
      <c r="G10" s="47"/>
      <c r="H10" s="48"/>
      <c r="I10" s="50">
        <v>85.03</v>
      </c>
      <c r="J10" s="43">
        <v>10.536</v>
      </c>
      <c r="K10" s="143">
        <v>2.0059999999999998</v>
      </c>
      <c r="L10" s="43">
        <v>0</v>
      </c>
      <c r="M10" s="43">
        <v>0</v>
      </c>
      <c r="N10" s="144">
        <v>0.43</v>
      </c>
      <c r="O10" s="43">
        <v>27</v>
      </c>
      <c r="P10" s="43">
        <v>45</v>
      </c>
      <c r="R10">
        <f t="shared" si="0"/>
        <v>1.8895555555555557</v>
      </c>
      <c r="S10" s="91"/>
      <c r="U10">
        <v>15.54</v>
      </c>
    </row>
    <row r="11" spans="1:21" ht="15.75" x14ac:dyDescent="0.45">
      <c r="A11" s="17"/>
      <c r="B11" s="42">
        <v>0.1</v>
      </c>
      <c r="C11" s="43" t="s">
        <v>68</v>
      </c>
      <c r="D11" s="43" t="s">
        <v>71</v>
      </c>
      <c r="E11" s="45"/>
      <c r="F11" s="46">
        <v>3</v>
      </c>
      <c r="G11" s="47"/>
      <c r="H11" s="48"/>
      <c r="I11" s="50">
        <v>85.07</v>
      </c>
      <c r="J11" s="43">
        <v>13.991</v>
      </c>
      <c r="K11" s="143">
        <v>2.06</v>
      </c>
      <c r="L11" s="43">
        <v>0</v>
      </c>
      <c r="M11" s="43">
        <v>0</v>
      </c>
      <c r="N11" s="144">
        <v>0.39</v>
      </c>
      <c r="O11" s="43">
        <v>33</v>
      </c>
      <c r="P11" s="43">
        <v>42</v>
      </c>
      <c r="R11">
        <f t="shared" si="0"/>
        <v>2.0254761904761902</v>
      </c>
      <c r="U11">
        <v>2.52</v>
      </c>
    </row>
    <row r="12" spans="1:21" x14ac:dyDescent="0.45">
      <c r="E12">
        <f>SUM(E4:E11)</f>
        <v>0</v>
      </c>
      <c r="F12">
        <f>SUM(F4:F11)</f>
        <v>16</v>
      </c>
      <c r="I12" s="51">
        <f>AVERAGE(I4:I11)</f>
        <v>56.714999999999996</v>
      </c>
      <c r="J12" s="51">
        <f t="shared" ref="J12:P12" si="1">AVERAGE(J4:J11)</f>
        <v>15.492374999999999</v>
      </c>
      <c r="K12" s="51">
        <f t="shared" si="1"/>
        <v>2.0713750000000002</v>
      </c>
      <c r="L12" s="51">
        <f t="shared" si="1"/>
        <v>0</v>
      </c>
      <c r="M12" s="51">
        <f t="shared" si="1"/>
        <v>0</v>
      </c>
      <c r="N12" s="90">
        <f t="shared" si="1"/>
        <v>0.25749999999999995</v>
      </c>
      <c r="O12" s="51">
        <f t="shared" si="1"/>
        <v>20.5</v>
      </c>
      <c r="P12" s="51">
        <f t="shared" si="1"/>
        <v>29.875</v>
      </c>
      <c r="R12" s="138">
        <f>AVERAGE(R4:R11)</f>
        <v>1.9233949797722119</v>
      </c>
    </row>
    <row r="13" spans="1:21" x14ac:dyDescent="0.45">
      <c r="I13" s="141">
        <f>(U9-R12)/U9</f>
        <v>0.93217930254681902</v>
      </c>
      <c r="J13" s="141">
        <f>(U10-J12)/U10</f>
        <v>3.0646718146718167E-3</v>
      </c>
      <c r="K13" s="141">
        <f>(U11-K12)/U11</f>
        <v>0.17802579365079357</v>
      </c>
    </row>
    <row r="14" spans="1:21" ht="15.75" x14ac:dyDescent="0.5">
      <c r="B14" s="44" t="s">
        <v>22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21" s="39" customFormat="1" ht="39" customHeight="1" x14ac:dyDescent="0.45">
      <c r="B15" s="49" t="s">
        <v>1</v>
      </c>
      <c r="C15" s="49" t="s">
        <v>3</v>
      </c>
      <c r="D15" s="49" t="s">
        <v>4</v>
      </c>
      <c r="E15" s="25" t="s">
        <v>5</v>
      </c>
      <c r="F15" s="26" t="s">
        <v>6</v>
      </c>
      <c r="G15" s="19" t="s">
        <v>7</v>
      </c>
      <c r="H15" s="20" t="s">
        <v>8</v>
      </c>
      <c r="I15" s="49" t="s">
        <v>9</v>
      </c>
      <c r="J15" s="49" t="s">
        <v>10</v>
      </c>
      <c r="K15" s="49" t="s">
        <v>12</v>
      </c>
      <c r="L15" s="49" t="s">
        <v>13</v>
      </c>
      <c r="M15" s="49" t="s">
        <v>14</v>
      </c>
      <c r="N15" s="49" t="s">
        <v>15</v>
      </c>
      <c r="O15" s="49" t="s">
        <v>55</v>
      </c>
      <c r="P15" s="49" t="s">
        <v>56</v>
      </c>
    </row>
    <row r="16" spans="1:21" ht="15.75" x14ac:dyDescent="0.45">
      <c r="B16" s="42">
        <v>0.3</v>
      </c>
      <c r="C16" s="43" t="s">
        <v>67</v>
      </c>
      <c r="D16" s="43" t="s">
        <v>69</v>
      </c>
      <c r="E16" s="45">
        <v>1</v>
      </c>
      <c r="F16" s="46">
        <v>1</v>
      </c>
      <c r="G16" s="47"/>
      <c r="H16" s="48"/>
      <c r="I16" s="50">
        <v>50.94</v>
      </c>
      <c r="J16" s="43">
        <v>19.62</v>
      </c>
      <c r="K16" s="43">
        <v>3.4750000000000001</v>
      </c>
      <c r="L16" s="43">
        <v>0</v>
      </c>
      <c r="M16" s="43">
        <v>0</v>
      </c>
      <c r="N16" s="42">
        <v>0.16</v>
      </c>
      <c r="O16" s="43">
        <v>32</v>
      </c>
      <c r="P16" s="43">
        <v>57</v>
      </c>
      <c r="R16">
        <f>I16/P16</f>
        <v>0.89368421052631575</v>
      </c>
    </row>
    <row r="17" spans="2:52" ht="15.75" x14ac:dyDescent="0.45">
      <c r="B17" s="42">
        <v>0.3</v>
      </c>
      <c r="C17" s="43" t="s">
        <v>67</v>
      </c>
      <c r="D17" s="43" t="s">
        <v>71</v>
      </c>
      <c r="E17" s="45"/>
      <c r="F17" s="46">
        <v>2</v>
      </c>
      <c r="G17" s="47"/>
      <c r="H17" s="48"/>
      <c r="I17" s="50">
        <v>56.72</v>
      </c>
      <c r="J17" s="43">
        <v>23.895</v>
      </c>
      <c r="K17" s="43">
        <v>3.7349999999999999</v>
      </c>
      <c r="L17" s="43">
        <v>0</v>
      </c>
      <c r="M17" s="43">
        <v>0</v>
      </c>
      <c r="N17" s="42">
        <v>0.15</v>
      </c>
      <c r="O17" s="43">
        <v>34</v>
      </c>
      <c r="P17" s="43">
        <v>58</v>
      </c>
      <c r="R17">
        <f t="shared" ref="R17:R23" si="2">I17/P17</f>
        <v>0.97793103448275864</v>
      </c>
    </row>
    <row r="18" spans="2:52" ht="15.75" x14ac:dyDescent="0.45">
      <c r="B18" s="42">
        <v>0.1</v>
      </c>
      <c r="C18" s="43" t="s">
        <v>67</v>
      </c>
      <c r="D18" s="43" t="s">
        <v>69</v>
      </c>
      <c r="E18" s="45">
        <v>1</v>
      </c>
      <c r="F18" s="46">
        <v>1</v>
      </c>
      <c r="G18" s="47"/>
      <c r="H18" s="48"/>
      <c r="I18" s="50">
        <v>50.93</v>
      </c>
      <c r="J18" s="43">
        <v>17.994</v>
      </c>
      <c r="K18" s="43">
        <v>2.742</v>
      </c>
      <c r="L18" s="43">
        <v>0</v>
      </c>
      <c r="M18" s="43">
        <v>0</v>
      </c>
      <c r="N18" s="144">
        <v>0.37</v>
      </c>
      <c r="O18" s="43">
        <v>25</v>
      </c>
      <c r="P18" s="43">
        <v>43</v>
      </c>
      <c r="R18">
        <f t="shared" si="2"/>
        <v>1.1844186046511629</v>
      </c>
    </row>
    <row r="19" spans="2:52" ht="15.75" x14ac:dyDescent="0.45">
      <c r="B19" s="42">
        <v>0.1</v>
      </c>
      <c r="C19" s="43" t="s">
        <v>67</v>
      </c>
      <c r="D19" s="43" t="s">
        <v>71</v>
      </c>
      <c r="E19" s="45">
        <v>1</v>
      </c>
      <c r="F19" s="46">
        <v>1</v>
      </c>
      <c r="G19" s="47"/>
      <c r="H19" s="48"/>
      <c r="I19" s="50">
        <v>50.96</v>
      </c>
      <c r="J19" s="43">
        <v>22.51</v>
      </c>
      <c r="K19" s="43">
        <v>3.222</v>
      </c>
      <c r="L19" s="43">
        <v>0</v>
      </c>
      <c r="M19" s="43">
        <v>0</v>
      </c>
      <c r="N19" s="144">
        <v>0.34</v>
      </c>
      <c r="O19" s="43">
        <v>28</v>
      </c>
      <c r="P19" s="43">
        <v>49</v>
      </c>
      <c r="R19">
        <f t="shared" si="2"/>
        <v>1.04</v>
      </c>
    </row>
    <row r="20" spans="2:52" ht="15.75" x14ac:dyDescent="0.45">
      <c r="B20" s="42">
        <v>0.3</v>
      </c>
      <c r="C20" s="43" t="s">
        <v>68</v>
      </c>
      <c r="D20" s="43" t="s">
        <v>69</v>
      </c>
      <c r="E20" s="45">
        <v>1</v>
      </c>
      <c r="F20" s="46">
        <v>3</v>
      </c>
      <c r="G20" s="47"/>
      <c r="H20" s="48"/>
      <c r="I20" s="50">
        <v>107.51</v>
      </c>
      <c r="J20" s="43">
        <v>13.88</v>
      </c>
      <c r="K20" s="43">
        <v>3.173</v>
      </c>
      <c r="L20" s="43">
        <v>0</v>
      </c>
      <c r="M20" s="43">
        <v>0</v>
      </c>
      <c r="N20" s="42">
        <v>0.13</v>
      </c>
      <c r="O20" s="43">
        <v>61</v>
      </c>
      <c r="P20" s="43">
        <v>113</v>
      </c>
      <c r="R20">
        <f t="shared" si="2"/>
        <v>0.9514159292035399</v>
      </c>
    </row>
    <row r="21" spans="2:52" ht="15.75" x14ac:dyDescent="0.45">
      <c r="B21" s="42">
        <v>0.3</v>
      </c>
      <c r="C21" s="43" t="s">
        <v>68</v>
      </c>
      <c r="D21" s="43" t="s">
        <v>71</v>
      </c>
      <c r="E21" s="45"/>
      <c r="F21" s="46">
        <v>3</v>
      </c>
      <c r="G21" s="47"/>
      <c r="H21" s="48"/>
      <c r="I21" s="50">
        <v>84.99</v>
      </c>
      <c r="J21" s="43">
        <v>17.552</v>
      </c>
      <c r="K21" s="43">
        <v>3.8660000000000001</v>
      </c>
      <c r="L21" s="43">
        <v>0</v>
      </c>
      <c r="M21" s="43">
        <v>0</v>
      </c>
      <c r="N21" s="42">
        <v>0.11</v>
      </c>
      <c r="O21" s="43">
        <v>56</v>
      </c>
      <c r="P21" s="43">
        <v>102</v>
      </c>
      <c r="R21">
        <f t="shared" si="2"/>
        <v>0.83323529411764696</v>
      </c>
      <c r="U21">
        <v>27.28</v>
      </c>
    </row>
    <row r="22" spans="2:52" ht="15.75" x14ac:dyDescent="0.45">
      <c r="B22" s="42">
        <v>0.1</v>
      </c>
      <c r="C22" s="43" t="s">
        <v>68</v>
      </c>
      <c r="D22" s="43" t="s">
        <v>69</v>
      </c>
      <c r="E22" s="45"/>
      <c r="F22" s="46">
        <v>3</v>
      </c>
      <c r="G22" s="47"/>
      <c r="H22" s="48"/>
      <c r="I22" s="50">
        <v>84.98</v>
      </c>
      <c r="J22" s="43">
        <v>15.712999999999999</v>
      </c>
      <c r="K22" s="43">
        <v>3.863</v>
      </c>
      <c r="L22" s="43">
        <v>0</v>
      </c>
      <c r="M22" s="43">
        <v>0</v>
      </c>
      <c r="N22" s="144">
        <v>0.33</v>
      </c>
      <c r="O22" s="43">
        <v>59</v>
      </c>
      <c r="P22" s="43">
        <v>106</v>
      </c>
      <c r="R22">
        <f t="shared" si="2"/>
        <v>0.80169811320754725</v>
      </c>
      <c r="U22">
        <v>18.36</v>
      </c>
    </row>
    <row r="23" spans="2:52" ht="15.75" x14ac:dyDescent="0.45">
      <c r="B23" s="42">
        <v>0.1</v>
      </c>
      <c r="C23" s="43" t="s">
        <v>68</v>
      </c>
      <c r="D23" s="43" t="s">
        <v>71</v>
      </c>
      <c r="E23" s="45">
        <v>1</v>
      </c>
      <c r="F23" s="46">
        <v>3</v>
      </c>
      <c r="G23" s="47"/>
      <c r="H23" s="48"/>
      <c r="I23" s="50">
        <v>107.51</v>
      </c>
      <c r="J23" s="43">
        <v>14.018000000000001</v>
      </c>
      <c r="K23" s="43">
        <v>3.2610000000000001</v>
      </c>
      <c r="L23" s="43">
        <v>0</v>
      </c>
      <c r="M23" s="43">
        <v>0</v>
      </c>
      <c r="N23" s="144">
        <v>0.28999999999999998</v>
      </c>
      <c r="O23" s="43">
        <v>61</v>
      </c>
      <c r="P23" s="43">
        <v>118</v>
      </c>
      <c r="R23">
        <f t="shared" si="2"/>
        <v>0.91110169491525428</v>
      </c>
      <c r="U23">
        <v>5.0599999999999996</v>
      </c>
    </row>
    <row r="24" spans="2:52" x14ac:dyDescent="0.45">
      <c r="E24">
        <f>SUM(E16:E23)</f>
        <v>5</v>
      </c>
      <c r="F24">
        <f>SUM(F16:F23)</f>
        <v>17</v>
      </c>
      <c r="I24" s="52">
        <f>AVERAGE(I16:I23)</f>
        <v>74.31750000000001</v>
      </c>
      <c r="J24" s="52">
        <f t="shared" ref="J24:P24" si="3">AVERAGE(J16:J23)</f>
        <v>18.147749999999998</v>
      </c>
      <c r="K24" s="52">
        <f t="shared" si="3"/>
        <v>3.417125</v>
      </c>
      <c r="L24" s="52">
        <f t="shared" si="3"/>
        <v>0</v>
      </c>
      <c r="M24" s="52">
        <f t="shared" si="3"/>
        <v>0</v>
      </c>
      <c r="N24" s="89">
        <f t="shared" si="3"/>
        <v>0.23500000000000001</v>
      </c>
      <c r="O24" s="52">
        <f t="shared" si="3"/>
        <v>44.5</v>
      </c>
      <c r="P24" s="52">
        <f t="shared" si="3"/>
        <v>80.75</v>
      </c>
      <c r="R24" s="140">
        <f>AVERAGE(R16:R23)</f>
        <v>0.94918561013802827</v>
      </c>
      <c r="S24" s="91"/>
    </row>
    <row r="25" spans="2:52" ht="15.75" x14ac:dyDescent="0.5">
      <c r="E25" s="142">
        <f>E24/(SUM(E24,F24,F12))</f>
        <v>0.13157894736842105</v>
      </c>
      <c r="F25" s="91">
        <f>(F24+F12)/(F24+F12+E24)</f>
        <v>0.86842105263157898</v>
      </c>
      <c r="I25" s="141">
        <f>(U21-R24)/U21</f>
        <v>0.9652058060799843</v>
      </c>
      <c r="J25" s="141">
        <f>(U22-J24)/U22</f>
        <v>1.156045751633992E-2</v>
      </c>
      <c r="K25" s="141">
        <f>(U23-K24)/U23</f>
        <v>0.32467885375494066</v>
      </c>
    </row>
    <row r="28" spans="2:52" ht="15.75" x14ac:dyDescent="0.5">
      <c r="B28" s="44" t="s">
        <v>0</v>
      </c>
      <c r="Z28" s="44" t="s">
        <v>22</v>
      </c>
    </row>
    <row r="29" spans="2:52" ht="47.25" x14ac:dyDescent="0.45">
      <c r="B29" s="49" t="s">
        <v>106</v>
      </c>
      <c r="C29" s="49" t="s">
        <v>60</v>
      </c>
      <c r="D29" s="49" t="s">
        <v>107</v>
      </c>
      <c r="E29" s="26" t="s">
        <v>108</v>
      </c>
      <c r="H29" s="49" t="s">
        <v>106</v>
      </c>
      <c r="I29" s="49" t="s">
        <v>60</v>
      </c>
      <c r="J29" s="49" t="s">
        <v>107</v>
      </c>
      <c r="K29" s="49" t="s">
        <v>109</v>
      </c>
      <c r="L29" s="49" t="s">
        <v>110</v>
      </c>
      <c r="N29" s="49" t="s">
        <v>106</v>
      </c>
      <c r="O29" s="49" t="s">
        <v>60</v>
      </c>
      <c r="P29" s="49" t="s">
        <v>107</v>
      </c>
      <c r="Q29" s="49" t="s">
        <v>111</v>
      </c>
      <c r="T29" s="49" t="s">
        <v>106</v>
      </c>
      <c r="U29" s="49" t="s">
        <v>60</v>
      </c>
      <c r="V29" s="49" t="s">
        <v>107</v>
      </c>
      <c r="W29" s="49" t="s">
        <v>112</v>
      </c>
      <c r="Z29" s="49" t="s">
        <v>106</v>
      </c>
      <c r="AA29" s="49" t="s">
        <v>60</v>
      </c>
      <c r="AB29" s="49" t="s">
        <v>107</v>
      </c>
      <c r="AC29" s="25" t="s">
        <v>113</v>
      </c>
      <c r="AF29" s="49" t="s">
        <v>106</v>
      </c>
      <c r="AG29" s="49" t="s">
        <v>60</v>
      </c>
      <c r="AH29" s="49" t="s">
        <v>107</v>
      </c>
      <c r="AI29" s="26" t="s">
        <v>108</v>
      </c>
      <c r="AL29" s="49" t="s">
        <v>106</v>
      </c>
      <c r="AM29" s="49" t="s">
        <v>60</v>
      </c>
      <c r="AN29" s="49" t="s">
        <v>107</v>
      </c>
      <c r="AO29" s="49" t="s">
        <v>109</v>
      </c>
      <c r="AP29" s="49" t="s">
        <v>110</v>
      </c>
      <c r="AR29" s="49" t="s">
        <v>106</v>
      </c>
      <c r="AS29" s="49" t="s">
        <v>60</v>
      </c>
      <c r="AT29" s="49" t="s">
        <v>107</v>
      </c>
      <c r="AU29" s="49" t="s">
        <v>112</v>
      </c>
      <c r="AW29" s="49" t="s">
        <v>106</v>
      </c>
      <c r="AX29" s="49" t="s">
        <v>60</v>
      </c>
      <c r="AY29" s="49" t="s">
        <v>107</v>
      </c>
      <c r="AZ29" s="49" t="s">
        <v>111</v>
      </c>
    </row>
    <row r="30" spans="2:52" ht="15.75" x14ac:dyDescent="0.45">
      <c r="B30" s="42">
        <v>0.1</v>
      </c>
      <c r="C30" s="43" t="s">
        <v>67</v>
      </c>
      <c r="D30" s="43" t="s">
        <v>69</v>
      </c>
      <c r="E30" s="46">
        <v>1</v>
      </c>
      <c r="H30" s="42">
        <v>0.1</v>
      </c>
      <c r="I30" s="43" t="s">
        <v>67</v>
      </c>
      <c r="J30" s="43" t="s">
        <v>69</v>
      </c>
      <c r="K30" s="50">
        <v>28.37</v>
      </c>
      <c r="L30" s="143">
        <v>2.3641666666666667</v>
      </c>
      <c r="N30" s="42">
        <v>0.1</v>
      </c>
      <c r="O30" s="43" t="s">
        <v>67</v>
      </c>
      <c r="P30" s="43" t="s">
        <v>69</v>
      </c>
      <c r="Q30" s="40">
        <v>16.573</v>
      </c>
      <c r="T30" s="42">
        <v>0.1</v>
      </c>
      <c r="U30" s="43" t="s">
        <v>67</v>
      </c>
      <c r="V30" s="43" t="s">
        <v>69</v>
      </c>
      <c r="W30" s="50">
        <v>2.1080000000000001</v>
      </c>
      <c r="Z30" s="42">
        <v>0.3</v>
      </c>
      <c r="AA30" s="43" t="s">
        <v>67</v>
      </c>
      <c r="AB30" s="43" t="s">
        <v>69</v>
      </c>
      <c r="AC30" s="45">
        <v>1</v>
      </c>
      <c r="AF30" s="42">
        <v>0.3</v>
      </c>
      <c r="AG30" s="43" t="s">
        <v>67</v>
      </c>
      <c r="AH30" s="43" t="s">
        <v>69</v>
      </c>
      <c r="AI30" s="46">
        <v>1</v>
      </c>
      <c r="AL30" s="42">
        <v>0.3</v>
      </c>
      <c r="AM30" s="43" t="s">
        <v>67</v>
      </c>
      <c r="AN30" s="43" t="s">
        <v>69</v>
      </c>
      <c r="AO30" s="50">
        <v>50.94</v>
      </c>
      <c r="AP30" s="143">
        <v>0.89368421052631575</v>
      </c>
      <c r="AR30" s="42">
        <v>0.3</v>
      </c>
      <c r="AS30" s="43" t="s">
        <v>67</v>
      </c>
      <c r="AT30" s="43" t="s">
        <v>69</v>
      </c>
      <c r="AU30" s="43">
        <v>3.4750000000000001</v>
      </c>
      <c r="AW30" s="42">
        <v>0.3</v>
      </c>
      <c r="AX30" s="43" t="s">
        <v>67</v>
      </c>
      <c r="AY30" s="43" t="s">
        <v>69</v>
      </c>
      <c r="AZ30" s="43">
        <v>19.62</v>
      </c>
    </row>
    <row r="31" spans="2:52" ht="15.75" x14ac:dyDescent="0.45">
      <c r="B31" s="42">
        <v>0.1</v>
      </c>
      <c r="C31" s="43" t="s">
        <v>67</v>
      </c>
      <c r="D31" s="43" t="s">
        <v>71</v>
      </c>
      <c r="E31" s="46">
        <v>1</v>
      </c>
      <c r="H31" s="42">
        <v>0.1</v>
      </c>
      <c r="I31" s="43" t="s">
        <v>67</v>
      </c>
      <c r="J31" s="43" t="s">
        <v>71</v>
      </c>
      <c r="K31" s="50">
        <v>28.38</v>
      </c>
      <c r="L31" s="143">
        <v>1.7737499999999999</v>
      </c>
      <c r="N31" s="42">
        <v>0.1</v>
      </c>
      <c r="O31" s="43" t="s">
        <v>67</v>
      </c>
      <c r="P31" s="43" t="s">
        <v>71</v>
      </c>
      <c r="Q31" s="40">
        <v>19.346</v>
      </c>
      <c r="T31" s="42">
        <v>0.1</v>
      </c>
      <c r="U31" s="43" t="s">
        <v>67</v>
      </c>
      <c r="V31" s="43" t="s">
        <v>71</v>
      </c>
      <c r="W31" s="50">
        <v>2.4630000000000001</v>
      </c>
      <c r="Z31" s="42">
        <v>0.3</v>
      </c>
      <c r="AA31" s="43" t="s">
        <v>67</v>
      </c>
      <c r="AB31" s="43" t="s">
        <v>71</v>
      </c>
      <c r="AC31" s="45"/>
      <c r="AF31" s="42">
        <v>0.3</v>
      </c>
      <c r="AG31" s="43" t="s">
        <v>67</v>
      </c>
      <c r="AH31" s="43" t="s">
        <v>71</v>
      </c>
      <c r="AI31" s="46">
        <v>2</v>
      </c>
      <c r="AL31" s="42">
        <v>0.3</v>
      </c>
      <c r="AM31" s="43" t="s">
        <v>67</v>
      </c>
      <c r="AN31" s="43" t="s">
        <v>71</v>
      </c>
      <c r="AO31" s="50">
        <v>56.72</v>
      </c>
      <c r="AP31" s="143">
        <v>0.97793103448275864</v>
      </c>
      <c r="AR31" s="42">
        <v>0.3</v>
      </c>
      <c r="AS31" s="43" t="s">
        <v>67</v>
      </c>
      <c r="AT31" s="43" t="s">
        <v>71</v>
      </c>
      <c r="AU31" s="43">
        <v>3.7349999999999999</v>
      </c>
      <c r="AW31" s="42">
        <v>0.3</v>
      </c>
      <c r="AX31" s="43" t="s">
        <v>67</v>
      </c>
      <c r="AY31" s="43" t="s">
        <v>71</v>
      </c>
      <c r="AZ31" s="43">
        <v>23.895</v>
      </c>
    </row>
    <row r="32" spans="2:52" ht="15.75" x14ac:dyDescent="0.45">
      <c r="B32" s="42">
        <v>0.1</v>
      </c>
      <c r="C32" s="43" t="s">
        <v>68</v>
      </c>
      <c r="D32" s="43" t="s">
        <v>69</v>
      </c>
      <c r="E32" s="46">
        <v>3</v>
      </c>
      <c r="H32" s="42">
        <v>0.3</v>
      </c>
      <c r="I32" s="43" t="s">
        <v>67</v>
      </c>
      <c r="J32" s="43" t="s">
        <v>69</v>
      </c>
      <c r="K32" s="50">
        <v>28.36</v>
      </c>
      <c r="L32" s="143">
        <v>1.8906666666666667</v>
      </c>
      <c r="N32" s="42">
        <v>0.3</v>
      </c>
      <c r="O32" s="43" t="s">
        <v>67</v>
      </c>
      <c r="P32" s="43" t="s">
        <v>69</v>
      </c>
      <c r="Q32" s="40">
        <v>15.712999999999999</v>
      </c>
      <c r="T32" s="42">
        <v>0.3</v>
      </c>
      <c r="U32" s="43" t="s">
        <v>67</v>
      </c>
      <c r="V32" s="43" t="s">
        <v>69</v>
      </c>
      <c r="W32" s="50">
        <v>1.851</v>
      </c>
      <c r="Z32" s="42">
        <v>0.1</v>
      </c>
      <c r="AA32" s="43" t="s">
        <v>67</v>
      </c>
      <c r="AB32" s="43" t="s">
        <v>69</v>
      </c>
      <c r="AC32" s="45">
        <v>1</v>
      </c>
      <c r="AF32" s="42">
        <v>0.1</v>
      </c>
      <c r="AG32" s="43" t="s">
        <v>67</v>
      </c>
      <c r="AH32" s="43" t="s">
        <v>69</v>
      </c>
      <c r="AI32" s="46">
        <v>1</v>
      </c>
      <c r="AL32" s="42">
        <v>0.1</v>
      </c>
      <c r="AM32" s="43" t="s">
        <v>67</v>
      </c>
      <c r="AN32" s="43" t="s">
        <v>69</v>
      </c>
      <c r="AO32" s="50">
        <v>50.93</v>
      </c>
      <c r="AP32" s="143">
        <v>1.1844186046511629</v>
      </c>
      <c r="AR32" s="42">
        <v>0.1</v>
      </c>
      <c r="AS32" s="43" t="s">
        <v>68</v>
      </c>
      <c r="AT32" s="43" t="s">
        <v>69</v>
      </c>
      <c r="AU32" s="43">
        <v>3.173</v>
      </c>
      <c r="AW32" s="42">
        <v>0.1</v>
      </c>
      <c r="AX32" s="43" t="s">
        <v>68</v>
      </c>
      <c r="AY32" s="43" t="s">
        <v>69</v>
      </c>
      <c r="AZ32" s="43">
        <v>13.88</v>
      </c>
    </row>
    <row r="33" spans="2:52" ht="15.75" x14ac:dyDescent="0.45">
      <c r="B33" s="42">
        <v>0.1</v>
      </c>
      <c r="C33" s="43" t="s">
        <v>68</v>
      </c>
      <c r="D33" s="43" t="s">
        <v>71</v>
      </c>
      <c r="E33" s="46">
        <v>3</v>
      </c>
      <c r="H33" s="42">
        <v>0.3</v>
      </c>
      <c r="I33" s="43" t="s">
        <v>67</v>
      </c>
      <c r="J33" s="43" t="s">
        <v>71</v>
      </c>
      <c r="K33" s="50">
        <v>28.39</v>
      </c>
      <c r="L33" s="143">
        <v>1.774375</v>
      </c>
      <c r="N33" s="42">
        <v>0.3</v>
      </c>
      <c r="O33" s="43" t="s">
        <v>67</v>
      </c>
      <c r="P33" s="43" t="s">
        <v>71</v>
      </c>
      <c r="Q33" s="40">
        <v>21.265999999999998</v>
      </c>
      <c r="T33" s="42">
        <v>0.3</v>
      </c>
      <c r="U33" s="43" t="s">
        <v>67</v>
      </c>
      <c r="V33" s="43" t="s">
        <v>71</v>
      </c>
      <c r="W33" s="50">
        <v>2.3530000000000002</v>
      </c>
      <c r="Z33" s="42">
        <v>0.1</v>
      </c>
      <c r="AA33" s="43" t="s">
        <v>67</v>
      </c>
      <c r="AB33" s="43" t="s">
        <v>71</v>
      </c>
      <c r="AC33" s="45">
        <v>1</v>
      </c>
      <c r="AF33" s="42">
        <v>0.1</v>
      </c>
      <c r="AG33" s="43" t="s">
        <v>67</v>
      </c>
      <c r="AH33" s="43" t="s">
        <v>71</v>
      </c>
      <c r="AI33" s="46">
        <v>1</v>
      </c>
      <c r="AL33" s="42">
        <v>0.1</v>
      </c>
      <c r="AM33" s="43" t="s">
        <v>67</v>
      </c>
      <c r="AN33" s="43" t="s">
        <v>71</v>
      </c>
      <c r="AO33" s="50">
        <v>50.96</v>
      </c>
      <c r="AP33" s="143">
        <v>1.04</v>
      </c>
      <c r="AR33" s="42">
        <v>0.1</v>
      </c>
      <c r="AS33" s="43" t="s">
        <v>68</v>
      </c>
      <c r="AT33" s="43" t="s">
        <v>71</v>
      </c>
      <c r="AU33" s="43">
        <v>3.8660000000000001</v>
      </c>
      <c r="AW33" s="42">
        <v>0.1</v>
      </c>
      <c r="AX33" s="43" t="s">
        <v>68</v>
      </c>
      <c r="AY33" s="43" t="s">
        <v>71</v>
      </c>
      <c r="AZ33" s="43">
        <v>17.552</v>
      </c>
    </row>
    <row r="34" spans="2:52" ht="15.75" x14ac:dyDescent="0.45">
      <c r="B34" s="42">
        <v>0.3</v>
      </c>
      <c r="C34" s="43" t="s">
        <v>67</v>
      </c>
      <c r="D34" s="43" t="s">
        <v>69</v>
      </c>
      <c r="E34" s="46">
        <v>1</v>
      </c>
      <c r="H34" s="42">
        <v>0.3</v>
      </c>
      <c r="I34" s="43" t="s">
        <v>68</v>
      </c>
      <c r="J34" s="43" t="s">
        <v>69</v>
      </c>
      <c r="K34" s="50">
        <v>85.03</v>
      </c>
      <c r="L34" s="143">
        <v>1.7353061224489796</v>
      </c>
      <c r="N34" s="42">
        <v>0.3</v>
      </c>
      <c r="O34" s="43" t="s">
        <v>68</v>
      </c>
      <c r="P34" s="43" t="s">
        <v>69</v>
      </c>
      <c r="Q34" s="40">
        <v>11.023999999999999</v>
      </c>
      <c r="T34" s="42">
        <v>0.3</v>
      </c>
      <c r="U34" s="43" t="s">
        <v>68</v>
      </c>
      <c r="V34" s="43" t="s">
        <v>69</v>
      </c>
      <c r="W34" s="50">
        <v>1.8140000000000001</v>
      </c>
      <c r="Z34" s="42">
        <v>0.3</v>
      </c>
      <c r="AA34" s="43" t="s">
        <v>68</v>
      </c>
      <c r="AB34" s="43" t="s">
        <v>69</v>
      </c>
      <c r="AC34" s="45">
        <v>1</v>
      </c>
      <c r="AF34" s="42">
        <v>0.3</v>
      </c>
      <c r="AG34" s="43" t="s">
        <v>68</v>
      </c>
      <c r="AH34" s="43" t="s">
        <v>69</v>
      </c>
      <c r="AI34" s="46">
        <v>3</v>
      </c>
      <c r="AL34" s="42">
        <v>0.3</v>
      </c>
      <c r="AM34" s="43" t="s">
        <v>68</v>
      </c>
      <c r="AN34" s="43" t="s">
        <v>69</v>
      </c>
      <c r="AO34" s="50">
        <v>107.51</v>
      </c>
      <c r="AP34" s="143">
        <v>0.9514159292035399</v>
      </c>
      <c r="AR34" s="42">
        <v>0.3</v>
      </c>
      <c r="AS34" s="43" t="s">
        <v>67</v>
      </c>
      <c r="AT34" s="43" t="s">
        <v>69</v>
      </c>
      <c r="AU34" s="43">
        <v>2.742</v>
      </c>
      <c r="AW34" s="42">
        <v>0.3</v>
      </c>
      <c r="AX34" s="43" t="s">
        <v>67</v>
      </c>
      <c r="AY34" s="43" t="s">
        <v>69</v>
      </c>
      <c r="AZ34" s="43">
        <v>17.994</v>
      </c>
    </row>
    <row r="35" spans="2:52" ht="15.75" x14ac:dyDescent="0.45">
      <c r="B35" s="42">
        <v>0.3</v>
      </c>
      <c r="C35" s="43" t="s">
        <v>67</v>
      </c>
      <c r="D35" s="43" t="s">
        <v>71</v>
      </c>
      <c r="E35" s="46">
        <v>1</v>
      </c>
      <c r="H35" s="42">
        <v>0.3</v>
      </c>
      <c r="I35" s="43" t="s">
        <v>68</v>
      </c>
      <c r="J35" s="43" t="s">
        <v>71</v>
      </c>
      <c r="K35" s="50">
        <v>85.09</v>
      </c>
      <c r="L35" s="143">
        <v>1.9338636363636363</v>
      </c>
      <c r="N35" s="42">
        <v>0.3</v>
      </c>
      <c r="O35" s="43" t="s">
        <v>68</v>
      </c>
      <c r="P35" s="43" t="s">
        <v>71</v>
      </c>
      <c r="Q35" s="40">
        <v>15.49</v>
      </c>
      <c r="T35" s="42">
        <v>0.3</v>
      </c>
      <c r="U35" s="43" t="s">
        <v>68</v>
      </c>
      <c r="V35" s="43" t="s">
        <v>71</v>
      </c>
      <c r="W35" s="50">
        <v>1.9159999999999999</v>
      </c>
      <c r="Z35" s="42">
        <v>0.3</v>
      </c>
      <c r="AA35" s="43" t="s">
        <v>68</v>
      </c>
      <c r="AB35" s="43" t="s">
        <v>71</v>
      </c>
      <c r="AC35" s="45"/>
      <c r="AF35" s="42">
        <v>0.3</v>
      </c>
      <c r="AG35" s="43" t="s">
        <v>68</v>
      </c>
      <c r="AH35" s="43" t="s">
        <v>71</v>
      </c>
      <c r="AI35" s="46">
        <v>3</v>
      </c>
      <c r="AL35" s="42">
        <v>0.3</v>
      </c>
      <c r="AM35" s="43" t="s">
        <v>68</v>
      </c>
      <c r="AN35" s="43" t="s">
        <v>71</v>
      </c>
      <c r="AO35" s="50">
        <v>84.99</v>
      </c>
      <c r="AP35" s="143">
        <v>0.83323529411764696</v>
      </c>
      <c r="AR35" s="42">
        <v>0.3</v>
      </c>
      <c r="AS35" s="43" t="s">
        <v>67</v>
      </c>
      <c r="AT35" s="43" t="s">
        <v>71</v>
      </c>
      <c r="AU35" s="43">
        <v>3.222</v>
      </c>
      <c r="AW35" s="42">
        <v>0.3</v>
      </c>
      <c r="AX35" s="43" t="s">
        <v>67</v>
      </c>
      <c r="AY35" s="43" t="s">
        <v>71</v>
      </c>
      <c r="AZ35" s="43">
        <v>22.51</v>
      </c>
    </row>
    <row r="36" spans="2:52" ht="15.75" x14ac:dyDescent="0.45">
      <c r="B36" s="42">
        <v>0.3</v>
      </c>
      <c r="C36" s="43" t="s">
        <v>68</v>
      </c>
      <c r="D36" s="43" t="s">
        <v>69</v>
      </c>
      <c r="E36" s="46">
        <v>3</v>
      </c>
      <c r="H36" s="42">
        <v>0.1</v>
      </c>
      <c r="I36" s="43" t="s">
        <v>68</v>
      </c>
      <c r="J36" s="43" t="s">
        <v>69</v>
      </c>
      <c r="K36" s="50">
        <v>85.03</v>
      </c>
      <c r="L36" s="143">
        <v>1.8895555555555557</v>
      </c>
      <c r="N36" s="42">
        <v>0.1</v>
      </c>
      <c r="O36" s="43" t="s">
        <v>68</v>
      </c>
      <c r="P36" s="43" t="s">
        <v>69</v>
      </c>
      <c r="Q36" s="40">
        <v>10.536</v>
      </c>
      <c r="T36" s="42">
        <v>0.1</v>
      </c>
      <c r="U36" s="43" t="s">
        <v>68</v>
      </c>
      <c r="V36" s="43" t="s">
        <v>69</v>
      </c>
      <c r="W36" s="50">
        <v>2.0059999999999998</v>
      </c>
      <c r="Z36" s="42">
        <v>0.1</v>
      </c>
      <c r="AA36" s="43" t="s">
        <v>68</v>
      </c>
      <c r="AB36" s="43" t="s">
        <v>69</v>
      </c>
      <c r="AC36" s="45"/>
      <c r="AF36" s="42">
        <v>0.1</v>
      </c>
      <c r="AG36" s="43" t="s">
        <v>68</v>
      </c>
      <c r="AH36" s="43" t="s">
        <v>69</v>
      </c>
      <c r="AI36" s="46">
        <v>3</v>
      </c>
      <c r="AL36" s="42">
        <v>0.1</v>
      </c>
      <c r="AM36" s="43" t="s">
        <v>68</v>
      </c>
      <c r="AN36" s="43" t="s">
        <v>69</v>
      </c>
      <c r="AO36" s="50">
        <v>84.98</v>
      </c>
      <c r="AP36" s="143">
        <v>0.80169811320754725</v>
      </c>
      <c r="AR36" s="42">
        <v>0.1</v>
      </c>
      <c r="AS36" s="43" t="s">
        <v>68</v>
      </c>
      <c r="AT36" s="43" t="s">
        <v>69</v>
      </c>
      <c r="AU36" s="43">
        <v>3.863</v>
      </c>
      <c r="AW36" s="42">
        <v>0.1</v>
      </c>
      <c r="AX36" s="43" t="s">
        <v>68</v>
      </c>
      <c r="AY36" s="43" t="s">
        <v>69</v>
      </c>
      <c r="AZ36" s="43">
        <v>15.712999999999999</v>
      </c>
    </row>
    <row r="37" spans="2:52" ht="15.75" x14ac:dyDescent="0.45">
      <c r="B37" s="42">
        <v>0.3</v>
      </c>
      <c r="C37" s="43" t="s">
        <v>68</v>
      </c>
      <c r="D37" s="43" t="s">
        <v>71</v>
      </c>
      <c r="E37" s="46">
        <v>3</v>
      </c>
      <c r="H37" s="42">
        <v>0.1</v>
      </c>
      <c r="I37" s="43" t="s">
        <v>68</v>
      </c>
      <c r="J37" s="43" t="s">
        <v>71</v>
      </c>
      <c r="K37" s="50">
        <v>85.07</v>
      </c>
      <c r="L37" s="143">
        <v>2.0254761904761902</v>
      </c>
      <c r="N37" s="42">
        <v>0.1</v>
      </c>
      <c r="O37" s="43" t="s">
        <v>68</v>
      </c>
      <c r="P37" s="43" t="s">
        <v>71</v>
      </c>
      <c r="Q37" s="40">
        <v>13.991</v>
      </c>
      <c r="T37" s="42">
        <v>0.1</v>
      </c>
      <c r="U37" s="43" t="s">
        <v>68</v>
      </c>
      <c r="V37" s="43" t="s">
        <v>71</v>
      </c>
      <c r="W37" s="50">
        <v>2.06</v>
      </c>
      <c r="Z37" s="42">
        <v>0.1</v>
      </c>
      <c r="AA37" s="43" t="s">
        <v>68</v>
      </c>
      <c r="AB37" s="43" t="s">
        <v>71</v>
      </c>
      <c r="AC37" s="45">
        <v>1</v>
      </c>
      <c r="AF37" s="42">
        <v>0.1</v>
      </c>
      <c r="AG37" s="43" t="s">
        <v>68</v>
      </c>
      <c r="AH37" s="43" t="s">
        <v>71</v>
      </c>
      <c r="AI37" s="46">
        <v>3</v>
      </c>
      <c r="AL37" s="42">
        <v>0.1</v>
      </c>
      <c r="AM37" s="43" t="s">
        <v>68</v>
      </c>
      <c r="AN37" s="43" t="s">
        <v>71</v>
      </c>
      <c r="AO37" s="50">
        <v>107.51</v>
      </c>
      <c r="AP37" s="143">
        <v>0.91110169491525428</v>
      </c>
      <c r="AR37" s="42">
        <v>0.1</v>
      </c>
      <c r="AS37" s="43" t="s">
        <v>68</v>
      </c>
      <c r="AT37" s="43" t="s">
        <v>71</v>
      </c>
      <c r="AU37" s="43">
        <v>3.2610000000000001</v>
      </c>
      <c r="AW37" s="42">
        <v>0.1</v>
      </c>
      <c r="AX37" s="43" t="s">
        <v>68</v>
      </c>
      <c r="AY37" s="43" t="s">
        <v>71</v>
      </c>
      <c r="AZ37" s="43">
        <v>14.018000000000001</v>
      </c>
    </row>
    <row r="43" spans="2:52" x14ac:dyDescent="0.45">
      <c r="B43" s="17"/>
      <c r="C43" s="17" t="s">
        <v>67</v>
      </c>
      <c r="D43" s="17" t="s">
        <v>68</v>
      </c>
      <c r="H43" s="17"/>
      <c r="I43" s="17" t="s">
        <v>67</v>
      </c>
      <c r="J43" s="17" t="s">
        <v>68</v>
      </c>
      <c r="N43" s="17"/>
      <c r="O43" s="17" t="s">
        <v>67</v>
      </c>
      <c r="P43" s="17" t="s">
        <v>68</v>
      </c>
      <c r="T43" s="17"/>
      <c r="U43" s="17" t="s">
        <v>67</v>
      </c>
      <c r="V43" s="17" t="s">
        <v>68</v>
      </c>
      <c r="AL43" s="17"/>
      <c r="AM43" s="17" t="s">
        <v>67</v>
      </c>
      <c r="AN43" s="17" t="s">
        <v>68</v>
      </c>
      <c r="AR43" s="17"/>
      <c r="AS43" s="17" t="s">
        <v>67</v>
      </c>
      <c r="AT43" s="17" t="s">
        <v>68</v>
      </c>
      <c r="AW43" s="17"/>
      <c r="AX43" s="17" t="s">
        <v>67</v>
      </c>
      <c r="AY43" s="17" t="s">
        <v>68</v>
      </c>
    </row>
    <row r="44" spans="2:52" x14ac:dyDescent="0.45">
      <c r="B44" s="17" t="s">
        <v>106</v>
      </c>
      <c r="C44" s="17">
        <f>AVERAGE(E30:E33)</f>
        <v>2</v>
      </c>
      <c r="D44" s="17">
        <f>AVERAGE(E34:E37)</f>
        <v>2</v>
      </c>
      <c r="H44" s="17" t="s">
        <v>106</v>
      </c>
      <c r="I44" s="145">
        <f>AVERAGE(K30:K31,K36:K37)</f>
        <v>56.712499999999999</v>
      </c>
      <c r="J44" s="145">
        <f>AVERAGE(K32:K35)</f>
        <v>56.717500000000001</v>
      </c>
      <c r="N44" s="17" t="s">
        <v>106</v>
      </c>
      <c r="O44" s="145">
        <f>AVERAGE(Q30:Q31,Q36:Q37)</f>
        <v>15.111499999999999</v>
      </c>
      <c r="P44" s="145">
        <f>AVERAGE(Q32:Q35)</f>
        <v>15.873250000000001</v>
      </c>
      <c r="T44" s="17" t="s">
        <v>106</v>
      </c>
      <c r="U44" s="145">
        <f>AVERAGE(W30:W31,W36:W37)</f>
        <v>2.1592500000000001</v>
      </c>
      <c r="V44" s="145">
        <f>AVERAGE(W32:W35)</f>
        <v>1.9835000000000003</v>
      </c>
      <c r="AL44" s="17" t="s">
        <v>106</v>
      </c>
      <c r="AM44" s="145">
        <f>AVERAGE(AO36:AO37,AO32:AO33)</f>
        <v>73.594999999999999</v>
      </c>
      <c r="AN44" s="145">
        <f>AVERAGE(AO30:AO31,AO34:AO35)</f>
        <v>75.040000000000006</v>
      </c>
      <c r="AR44" s="17" t="s">
        <v>106</v>
      </c>
      <c r="AS44" s="145">
        <f>AVERAGE(AU36:AU37,AU32:AU33)</f>
        <v>3.5407500000000001</v>
      </c>
      <c r="AT44" s="145">
        <f>AVERAGE(AU30:AU31,AU34:AU35)</f>
        <v>3.2934999999999999</v>
      </c>
      <c r="AW44" s="17" t="s">
        <v>106</v>
      </c>
      <c r="AX44" s="145">
        <f>AVERAGE(AZ36:AZ37,AZ32:AZ33)</f>
        <v>15.290750000000001</v>
      </c>
      <c r="AY44" s="145">
        <f>AVERAGE(AZ30:AZ31,AZ34:AZ35)</f>
        <v>21.004750000000001</v>
      </c>
    </row>
    <row r="45" spans="2:52" x14ac:dyDescent="0.45">
      <c r="B45" s="17" t="s">
        <v>114</v>
      </c>
      <c r="C45" s="17">
        <f>AVERAGE(E30:E31,E34:E35)</f>
        <v>1</v>
      </c>
      <c r="D45" s="17">
        <f>AVERAGE(E32:E33,E36,E37)</f>
        <v>3</v>
      </c>
      <c r="H45" s="17" t="s">
        <v>114</v>
      </c>
      <c r="I45" s="145">
        <f>AVERAGE(K30:K33)</f>
        <v>28.375</v>
      </c>
      <c r="J45" s="145">
        <f>AVERAGE(K34:K37)</f>
        <v>85.055000000000007</v>
      </c>
      <c r="N45" s="17" t="s">
        <v>114</v>
      </c>
      <c r="O45" s="145">
        <f>AVERAGE(Q30:Q33)</f>
        <v>18.224499999999999</v>
      </c>
      <c r="P45" s="145">
        <f>AVERAGE(Q34:Q37)</f>
        <v>12.760249999999999</v>
      </c>
      <c r="T45" s="17" t="s">
        <v>114</v>
      </c>
      <c r="U45" s="145">
        <f>AVERAGE(W30:W33)</f>
        <v>2.1937500000000001</v>
      </c>
      <c r="V45" s="145">
        <f>AVERAGE(W34:W37)</f>
        <v>1.9489999999999998</v>
      </c>
      <c r="AL45" s="17" t="s">
        <v>114</v>
      </c>
      <c r="AM45" s="145">
        <f>AVERAGE(AO30:AO31,AO32:AO33)</f>
        <v>52.387500000000003</v>
      </c>
      <c r="AN45" s="145">
        <f>AVERAGE(AO34:AO35,AO36,AO37)</f>
        <v>96.247500000000002</v>
      </c>
      <c r="AR45" s="17" t="s">
        <v>114</v>
      </c>
      <c r="AS45" s="145">
        <f>AVERAGE(AU30:AU31,AU32:AU33)</f>
        <v>3.5622499999999997</v>
      </c>
      <c r="AT45" s="145">
        <f>AVERAGE(AU34:AU35,AU36,AU37)</f>
        <v>3.2720000000000002</v>
      </c>
      <c r="AW45" s="17" t="s">
        <v>114</v>
      </c>
      <c r="AX45" s="145">
        <f>AVERAGE(AZ30:AZ31,AZ32:AZ33)</f>
        <v>18.736750000000001</v>
      </c>
      <c r="AY45" s="145">
        <f>AVERAGE(AZ34:AZ35,AZ36,AZ37)</f>
        <v>17.558750000000003</v>
      </c>
    </row>
    <row r="46" spans="2:52" x14ac:dyDescent="0.45">
      <c r="B46" s="17" t="s">
        <v>107</v>
      </c>
      <c r="C46" s="17">
        <f>AVERAGE(E30,E32,E34,E36)</f>
        <v>2</v>
      </c>
      <c r="D46" s="17">
        <f>AVERAGE(E31,E33,E35,E37)</f>
        <v>2</v>
      </c>
      <c r="H46" s="17" t="s">
        <v>107</v>
      </c>
      <c r="I46" s="145">
        <f>AVERAGE(K30,K32,K34,K36)</f>
        <v>56.697499999999998</v>
      </c>
      <c r="J46" s="145">
        <f>AVERAGE(K31,K33,K35,K37)</f>
        <v>56.732500000000002</v>
      </c>
      <c r="N46" s="17" t="s">
        <v>107</v>
      </c>
      <c r="O46" s="145">
        <f>AVERAGE(Q30,Q32,Q34,Q36)</f>
        <v>13.461500000000001</v>
      </c>
      <c r="P46" s="145">
        <f>AVERAGE(Q31,Q33,Q35,Q37)</f>
        <v>17.523249999999997</v>
      </c>
      <c r="T46" s="17" t="s">
        <v>107</v>
      </c>
      <c r="U46" s="145">
        <f>AVERAGE(W30,W32,W34,W36)</f>
        <v>1.94475</v>
      </c>
      <c r="V46" s="145">
        <f>AVERAGE(W31,W33,W35,W37)</f>
        <v>2.1980000000000004</v>
      </c>
      <c r="AL46" s="17" t="s">
        <v>107</v>
      </c>
      <c r="AM46" s="145">
        <f>AVERAGE(AO30,AO32,AO34,AO36)</f>
        <v>73.59</v>
      </c>
      <c r="AN46" s="145">
        <f>AVERAGE(AO31,AO33,AO35,AO37)</f>
        <v>75.045000000000002</v>
      </c>
      <c r="AR46" s="17" t="s">
        <v>107</v>
      </c>
      <c r="AS46" s="145">
        <f>AVERAGE(AU30,AU32,AU34,AU36)</f>
        <v>3.31325</v>
      </c>
      <c r="AT46" s="145">
        <f>AVERAGE(AU31,AU33,AU35,AU37)</f>
        <v>3.5209999999999999</v>
      </c>
      <c r="AW46" s="17" t="s">
        <v>107</v>
      </c>
      <c r="AX46" s="145">
        <f>AVERAGE(AZ30,AZ32,AZ34,AZ36)</f>
        <v>16.801749999999998</v>
      </c>
      <c r="AY46" s="145">
        <f>AVERAGE(AZ31,AZ33,AZ35,AZ37)</f>
        <v>19.493750000000002</v>
      </c>
    </row>
    <row r="49" spans="8:40" x14ac:dyDescent="0.45">
      <c r="H49" s="17"/>
      <c r="I49" s="17" t="s">
        <v>67</v>
      </c>
      <c r="J49" s="17" t="s">
        <v>68</v>
      </c>
      <c r="AL49" s="17"/>
      <c r="AM49" s="17" t="s">
        <v>67</v>
      </c>
      <c r="AN49" s="17" t="s">
        <v>68</v>
      </c>
    </row>
    <row r="50" spans="8:40" x14ac:dyDescent="0.45">
      <c r="H50" s="17" t="s">
        <v>106</v>
      </c>
      <c r="I50" s="145">
        <f>AVERAGE(L30:L31,L36:L37)</f>
        <v>2.0132371031746032</v>
      </c>
      <c r="J50" s="145">
        <f>AVERAGE(L32:L35)</f>
        <v>1.8335528563698207</v>
      </c>
      <c r="AL50" s="17" t="s">
        <v>106</v>
      </c>
      <c r="AM50" s="145">
        <f>AVERAGE(AP32:AP33,AP36:AP37)</f>
        <v>0.98430460319349111</v>
      </c>
      <c r="AN50" s="145">
        <f>AVERAGE(AP34:AP35,AP30:AP31)</f>
        <v>0.91406661708256531</v>
      </c>
    </row>
    <row r="51" spans="8:40" x14ac:dyDescent="0.45">
      <c r="H51" s="17" t="s">
        <v>114</v>
      </c>
      <c r="I51" s="145">
        <f>AVERAGE(L30:L31,L32:L33)</f>
        <v>1.9507395833333334</v>
      </c>
      <c r="J51" s="145">
        <f>AVERAGE(L34:L35,L36,L37)</f>
        <v>1.8960503762110905</v>
      </c>
      <c r="AL51" s="17" t="s">
        <v>114</v>
      </c>
      <c r="AM51" s="145">
        <f>AVERAGE(AP30:AP31,AP32:AP33)</f>
        <v>1.0240084624150594</v>
      </c>
      <c r="AN51" s="145">
        <f>AVERAGE(AP34:AP35,AP36,AP37)</f>
        <v>0.87436275786099704</v>
      </c>
    </row>
    <row r="52" spans="8:40" x14ac:dyDescent="0.45">
      <c r="H52" s="17" t="s">
        <v>107</v>
      </c>
      <c r="I52" s="145">
        <f>AVERAGE(L30,L32,L34,L36)</f>
        <v>1.9699237528344673</v>
      </c>
      <c r="J52" s="145">
        <f>AVERAGE(L31,L33,L35,L37)</f>
        <v>1.8768662067099564</v>
      </c>
      <c r="AL52" s="17" t="s">
        <v>107</v>
      </c>
      <c r="AM52" s="145">
        <f>AVERAGE(AP30,AP32,AP34,AP36)</f>
        <v>0.95780421439714147</v>
      </c>
      <c r="AN52" s="145">
        <f>AVERAGE(AP31,AP33,AP35,AP37)</f>
        <v>0.94056700587891495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87D9A-AC7E-469E-AB7E-D499F8B4DAC9}">
  <dimension ref="B2:Q95"/>
  <sheetViews>
    <sheetView tabSelected="1" zoomScale="47" workbookViewId="0">
      <selection activeCell="AH41" sqref="AH41"/>
    </sheetView>
  </sheetViews>
  <sheetFormatPr baseColWidth="10" defaultRowHeight="14.25" x14ac:dyDescent="0.45"/>
  <cols>
    <col min="7" max="7" width="12.9296875" customWidth="1"/>
    <col min="8" max="8" width="15" customWidth="1"/>
  </cols>
  <sheetData>
    <row r="2" spans="2:17" ht="15.75" customHeight="1" x14ac:dyDescent="0.5">
      <c r="B2" s="170" t="s">
        <v>0</v>
      </c>
      <c r="C2" s="170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</row>
    <row r="3" spans="2:17" ht="47.25" x14ac:dyDescent="0.45">
      <c r="B3" s="181" t="s">
        <v>116</v>
      </c>
      <c r="C3" s="181" t="s">
        <v>117</v>
      </c>
      <c r="D3" s="181" t="s">
        <v>118</v>
      </c>
      <c r="E3" s="182" t="s">
        <v>30</v>
      </c>
      <c r="F3" s="183" t="s">
        <v>28</v>
      </c>
      <c r="G3" s="184" t="s">
        <v>96</v>
      </c>
      <c r="H3" s="185" t="s">
        <v>97</v>
      </c>
      <c r="I3" s="181" t="s">
        <v>75</v>
      </c>
      <c r="J3" s="181" t="s">
        <v>76</v>
      </c>
      <c r="K3" s="181" t="s">
        <v>77</v>
      </c>
      <c r="L3" s="181" t="s">
        <v>104</v>
      </c>
      <c r="M3" s="181" t="s">
        <v>99</v>
      </c>
      <c r="N3" s="181" t="s">
        <v>100</v>
      </c>
      <c r="O3" s="181" t="s">
        <v>53</v>
      </c>
      <c r="P3" s="181" t="s">
        <v>56</v>
      </c>
      <c r="Q3" s="181" t="s">
        <v>105</v>
      </c>
    </row>
    <row r="4" spans="2:17" ht="15.75" x14ac:dyDescent="0.5">
      <c r="B4" s="171">
        <v>0.3</v>
      </c>
      <c r="C4" s="172">
        <v>10</v>
      </c>
      <c r="D4" s="172" t="s">
        <v>20</v>
      </c>
      <c r="E4" s="173">
        <v>0</v>
      </c>
      <c r="F4" s="174">
        <v>1</v>
      </c>
      <c r="G4" s="175">
        <v>0</v>
      </c>
      <c r="H4" s="176">
        <v>0</v>
      </c>
      <c r="I4" s="177">
        <v>28.37</v>
      </c>
      <c r="J4" s="172">
        <v>17.829999999999998</v>
      </c>
      <c r="K4" s="172">
        <v>1.79</v>
      </c>
      <c r="L4" s="177">
        <v>2.84</v>
      </c>
      <c r="M4" s="172">
        <v>0</v>
      </c>
      <c r="N4" s="171">
        <v>0.4</v>
      </c>
      <c r="O4" s="172">
        <v>1</v>
      </c>
      <c r="P4" s="172">
        <v>10</v>
      </c>
      <c r="Q4" s="177">
        <v>2.84</v>
      </c>
    </row>
    <row r="5" spans="2:17" ht="15.75" x14ac:dyDescent="0.5">
      <c r="B5" s="171">
        <v>0.3</v>
      </c>
      <c r="C5" s="172">
        <v>10</v>
      </c>
      <c r="D5" s="172" t="s">
        <v>20</v>
      </c>
      <c r="E5" s="173">
        <v>0</v>
      </c>
      <c r="F5" s="174">
        <v>1</v>
      </c>
      <c r="G5" s="175">
        <v>0</v>
      </c>
      <c r="H5" s="176">
        <v>0</v>
      </c>
      <c r="I5" s="177">
        <v>28.37</v>
      </c>
      <c r="J5" s="172">
        <v>18.420000000000002</v>
      </c>
      <c r="K5" s="172">
        <v>1.83</v>
      </c>
      <c r="L5" s="177">
        <v>2.84</v>
      </c>
      <c r="M5" s="172">
        <v>0</v>
      </c>
      <c r="N5" s="171">
        <v>0.36</v>
      </c>
      <c r="O5" s="172">
        <v>1</v>
      </c>
      <c r="P5" s="172">
        <v>10</v>
      </c>
      <c r="Q5" s="177">
        <v>2.84</v>
      </c>
    </row>
    <row r="6" spans="2:17" ht="15.75" x14ac:dyDescent="0.5">
      <c r="B6" s="171">
        <v>0.3</v>
      </c>
      <c r="C6" s="172">
        <v>10</v>
      </c>
      <c r="D6" s="172" t="s">
        <v>20</v>
      </c>
      <c r="E6" s="173">
        <v>0</v>
      </c>
      <c r="F6" s="174">
        <v>1</v>
      </c>
      <c r="G6" s="175">
        <v>0</v>
      </c>
      <c r="H6" s="176">
        <v>0</v>
      </c>
      <c r="I6" s="177">
        <v>28.37</v>
      </c>
      <c r="J6" s="172">
        <v>17.03</v>
      </c>
      <c r="K6" s="172">
        <v>1.76</v>
      </c>
      <c r="L6" s="177">
        <v>2.84</v>
      </c>
      <c r="M6" s="172">
        <v>0</v>
      </c>
      <c r="N6" s="171">
        <v>0.38</v>
      </c>
      <c r="O6" s="172">
        <v>1</v>
      </c>
      <c r="P6" s="172">
        <v>10</v>
      </c>
      <c r="Q6" s="177">
        <v>2.84</v>
      </c>
    </row>
    <row r="7" spans="2:17" ht="15.75" x14ac:dyDescent="0.5">
      <c r="B7" s="171">
        <v>0.3</v>
      </c>
      <c r="C7" s="172">
        <v>25</v>
      </c>
      <c r="D7" s="172" t="s">
        <v>20</v>
      </c>
      <c r="E7" s="173">
        <v>0</v>
      </c>
      <c r="F7" s="174">
        <v>2</v>
      </c>
      <c r="G7" s="175">
        <v>0</v>
      </c>
      <c r="H7" s="176">
        <v>0</v>
      </c>
      <c r="I7" s="177">
        <v>56.72</v>
      </c>
      <c r="J7" s="172">
        <v>15.35</v>
      </c>
      <c r="K7" s="172">
        <v>1.91</v>
      </c>
      <c r="L7" s="177">
        <v>2.27</v>
      </c>
      <c r="M7" s="172">
        <v>0</v>
      </c>
      <c r="N7" s="171">
        <v>0.28000000000000003</v>
      </c>
      <c r="O7" s="172">
        <v>2</v>
      </c>
      <c r="P7" s="172">
        <v>25</v>
      </c>
      <c r="Q7" s="177">
        <v>2.27</v>
      </c>
    </row>
    <row r="8" spans="2:17" ht="15.75" x14ac:dyDescent="0.5">
      <c r="B8" s="171">
        <v>0.3</v>
      </c>
      <c r="C8" s="172">
        <v>25</v>
      </c>
      <c r="D8" s="172" t="s">
        <v>20</v>
      </c>
      <c r="E8" s="173">
        <v>0</v>
      </c>
      <c r="F8" s="174">
        <v>2</v>
      </c>
      <c r="G8" s="175">
        <v>0</v>
      </c>
      <c r="H8" s="176">
        <v>0</v>
      </c>
      <c r="I8" s="177">
        <v>56.72</v>
      </c>
      <c r="J8" s="172">
        <v>14.45</v>
      </c>
      <c r="K8" s="172">
        <v>1.84</v>
      </c>
      <c r="L8" s="177">
        <v>2.27</v>
      </c>
      <c r="M8" s="172">
        <v>0</v>
      </c>
      <c r="N8" s="171">
        <v>0.41</v>
      </c>
      <c r="O8" s="172">
        <v>2</v>
      </c>
      <c r="P8" s="172">
        <v>25</v>
      </c>
      <c r="Q8" s="177">
        <v>2.27</v>
      </c>
    </row>
    <row r="9" spans="2:17" ht="15.75" x14ac:dyDescent="0.5">
      <c r="B9" s="171">
        <v>0.3</v>
      </c>
      <c r="C9" s="172">
        <v>25</v>
      </c>
      <c r="D9" s="172" t="s">
        <v>20</v>
      </c>
      <c r="E9" s="173">
        <v>0</v>
      </c>
      <c r="F9" s="174">
        <v>2</v>
      </c>
      <c r="G9" s="175">
        <v>0</v>
      </c>
      <c r="H9" s="176">
        <v>0</v>
      </c>
      <c r="I9" s="177">
        <v>56.71</v>
      </c>
      <c r="J9" s="172">
        <v>14.21</v>
      </c>
      <c r="K9" s="172">
        <v>1.84</v>
      </c>
      <c r="L9" s="177">
        <v>2.27</v>
      </c>
      <c r="M9" s="172">
        <v>0</v>
      </c>
      <c r="N9" s="171">
        <v>0.37</v>
      </c>
      <c r="O9" s="172">
        <v>2</v>
      </c>
      <c r="P9" s="172">
        <v>25</v>
      </c>
      <c r="Q9" s="177">
        <v>2.27</v>
      </c>
    </row>
    <row r="10" spans="2:17" ht="15.75" x14ac:dyDescent="0.5">
      <c r="B10" s="171">
        <v>0.3</v>
      </c>
      <c r="C10" s="172">
        <v>40</v>
      </c>
      <c r="D10" s="172" t="s">
        <v>20</v>
      </c>
      <c r="E10" s="173">
        <v>1</v>
      </c>
      <c r="F10" s="174">
        <v>1</v>
      </c>
      <c r="G10" s="175">
        <v>0</v>
      </c>
      <c r="H10" s="176">
        <v>0</v>
      </c>
      <c r="I10" s="177">
        <v>50.93</v>
      </c>
      <c r="J10" s="172">
        <v>16.899999999999999</v>
      </c>
      <c r="K10" s="172">
        <v>2.65</v>
      </c>
      <c r="L10" s="177">
        <v>1.27</v>
      </c>
      <c r="M10" s="172">
        <v>0</v>
      </c>
      <c r="N10" s="171">
        <v>0.35</v>
      </c>
      <c r="O10" s="172">
        <v>2</v>
      </c>
      <c r="P10" s="172">
        <v>40</v>
      </c>
      <c r="Q10" s="177">
        <v>1.27</v>
      </c>
    </row>
    <row r="11" spans="2:17" ht="15.75" x14ac:dyDescent="0.5">
      <c r="B11" s="171">
        <v>0.3</v>
      </c>
      <c r="C11" s="172">
        <v>40</v>
      </c>
      <c r="D11" s="172" t="s">
        <v>20</v>
      </c>
      <c r="E11" s="173">
        <v>1</v>
      </c>
      <c r="F11" s="174">
        <v>1</v>
      </c>
      <c r="G11" s="175">
        <v>0</v>
      </c>
      <c r="H11" s="176">
        <v>0</v>
      </c>
      <c r="I11" s="177">
        <v>50.93</v>
      </c>
      <c r="J11" s="172">
        <v>16.920000000000002</v>
      </c>
      <c r="K11" s="172">
        <v>2.66</v>
      </c>
      <c r="L11" s="177">
        <v>1.27</v>
      </c>
      <c r="M11" s="172">
        <v>0</v>
      </c>
      <c r="N11" s="171">
        <v>0.34</v>
      </c>
      <c r="O11" s="172">
        <v>2</v>
      </c>
      <c r="P11" s="172">
        <v>40</v>
      </c>
      <c r="Q11" s="177">
        <v>1.27</v>
      </c>
    </row>
    <row r="12" spans="2:17" ht="15.75" x14ac:dyDescent="0.5">
      <c r="B12" s="171">
        <v>0.3</v>
      </c>
      <c r="C12" s="172">
        <v>40</v>
      </c>
      <c r="D12" s="172" t="s">
        <v>20</v>
      </c>
      <c r="E12" s="173">
        <v>1</v>
      </c>
      <c r="F12" s="174">
        <v>1</v>
      </c>
      <c r="G12" s="175">
        <v>0</v>
      </c>
      <c r="H12" s="176">
        <v>0</v>
      </c>
      <c r="I12" s="177">
        <v>50.92</v>
      </c>
      <c r="J12" s="172">
        <v>15.74</v>
      </c>
      <c r="K12" s="172">
        <v>2.61</v>
      </c>
      <c r="L12" s="177">
        <v>1.27</v>
      </c>
      <c r="M12" s="172">
        <v>0</v>
      </c>
      <c r="N12" s="171">
        <v>0.27</v>
      </c>
      <c r="O12" s="172">
        <v>2</v>
      </c>
      <c r="P12" s="172">
        <v>40</v>
      </c>
      <c r="Q12" s="177">
        <v>1.27</v>
      </c>
    </row>
    <row r="13" spans="2:17" ht="15.75" x14ac:dyDescent="0.5">
      <c r="B13" s="171">
        <v>0.3</v>
      </c>
      <c r="C13" s="172">
        <v>55</v>
      </c>
      <c r="D13" s="172" t="s">
        <v>20</v>
      </c>
      <c r="E13" s="173">
        <v>0</v>
      </c>
      <c r="F13" s="174">
        <v>3</v>
      </c>
      <c r="G13" s="175">
        <v>0</v>
      </c>
      <c r="H13" s="176">
        <v>0</v>
      </c>
      <c r="I13" s="177">
        <v>85.07</v>
      </c>
      <c r="J13" s="172">
        <v>14.2</v>
      </c>
      <c r="K13" s="172">
        <v>2.36</v>
      </c>
      <c r="L13" s="177">
        <v>1.55</v>
      </c>
      <c r="M13" s="172">
        <v>0</v>
      </c>
      <c r="N13" s="171">
        <v>0.36</v>
      </c>
      <c r="O13" s="172">
        <v>3</v>
      </c>
      <c r="P13" s="172">
        <v>55</v>
      </c>
      <c r="Q13" s="177">
        <v>1.55</v>
      </c>
    </row>
    <row r="14" spans="2:17" ht="15.75" x14ac:dyDescent="0.5">
      <c r="B14" s="171">
        <v>0.3</v>
      </c>
      <c r="C14" s="172">
        <v>55</v>
      </c>
      <c r="D14" s="172" t="s">
        <v>20</v>
      </c>
      <c r="E14" s="173">
        <v>0</v>
      </c>
      <c r="F14" s="174">
        <v>3</v>
      </c>
      <c r="G14" s="175">
        <v>0</v>
      </c>
      <c r="H14" s="176">
        <v>0</v>
      </c>
      <c r="I14" s="177">
        <v>85.05</v>
      </c>
      <c r="J14" s="172">
        <v>12.87</v>
      </c>
      <c r="K14" s="172">
        <v>2.2999999999999998</v>
      </c>
      <c r="L14" s="177">
        <v>1.55</v>
      </c>
      <c r="M14" s="172">
        <v>0</v>
      </c>
      <c r="N14" s="171">
        <v>0.37</v>
      </c>
      <c r="O14" s="172">
        <v>3</v>
      </c>
      <c r="P14" s="172">
        <v>55</v>
      </c>
      <c r="Q14" s="177">
        <v>1.55</v>
      </c>
    </row>
    <row r="15" spans="2:17" ht="15.75" x14ac:dyDescent="0.5">
      <c r="B15" s="171">
        <v>0.3</v>
      </c>
      <c r="C15" s="172">
        <v>55</v>
      </c>
      <c r="D15" s="172" t="s">
        <v>20</v>
      </c>
      <c r="E15" s="173">
        <v>0</v>
      </c>
      <c r="F15" s="174">
        <v>3</v>
      </c>
      <c r="G15" s="175">
        <v>0</v>
      </c>
      <c r="H15" s="176">
        <v>0</v>
      </c>
      <c r="I15" s="177">
        <v>85.05</v>
      </c>
      <c r="J15" s="172">
        <v>12.23</v>
      </c>
      <c r="K15" s="172">
        <v>2.27</v>
      </c>
      <c r="L15" s="177">
        <v>1.55</v>
      </c>
      <c r="M15" s="172">
        <v>0</v>
      </c>
      <c r="N15" s="171">
        <v>0.34</v>
      </c>
      <c r="O15" s="172">
        <v>3</v>
      </c>
      <c r="P15" s="172">
        <v>55</v>
      </c>
      <c r="Q15" s="177">
        <v>1.55</v>
      </c>
    </row>
    <row r="16" spans="2:17" ht="15.75" x14ac:dyDescent="0.5">
      <c r="B16" s="171">
        <v>0.3</v>
      </c>
      <c r="C16" s="172">
        <v>70</v>
      </c>
      <c r="D16" s="172" t="s">
        <v>20</v>
      </c>
      <c r="E16" s="173">
        <v>0</v>
      </c>
      <c r="F16" s="174">
        <v>4</v>
      </c>
      <c r="G16" s="175">
        <v>0</v>
      </c>
      <c r="H16" s="176">
        <v>0</v>
      </c>
      <c r="I16" s="177">
        <v>113.41</v>
      </c>
      <c r="J16" s="172">
        <v>13.11</v>
      </c>
      <c r="K16" s="172">
        <v>2.25</v>
      </c>
      <c r="L16" s="177">
        <v>1.62</v>
      </c>
      <c r="M16" s="172">
        <v>0</v>
      </c>
      <c r="N16" s="171">
        <v>0.33</v>
      </c>
      <c r="O16" s="172">
        <v>4</v>
      </c>
      <c r="P16" s="172">
        <v>70</v>
      </c>
      <c r="Q16" s="177">
        <v>1.62</v>
      </c>
    </row>
    <row r="17" spans="2:17" ht="15.75" x14ac:dyDescent="0.5">
      <c r="B17" s="171">
        <v>0.3</v>
      </c>
      <c r="C17" s="172">
        <v>70</v>
      </c>
      <c r="D17" s="172" t="s">
        <v>20</v>
      </c>
      <c r="E17" s="173">
        <v>0</v>
      </c>
      <c r="F17" s="174">
        <v>4</v>
      </c>
      <c r="G17" s="175">
        <v>0</v>
      </c>
      <c r="H17" s="176">
        <v>0</v>
      </c>
      <c r="I17" s="177">
        <v>113.39</v>
      </c>
      <c r="J17" s="172">
        <v>11.72</v>
      </c>
      <c r="K17" s="172">
        <v>2.1800000000000002</v>
      </c>
      <c r="L17" s="177">
        <v>1.62</v>
      </c>
      <c r="M17" s="172">
        <v>0</v>
      </c>
      <c r="N17" s="171">
        <v>0.36</v>
      </c>
      <c r="O17" s="172">
        <v>4</v>
      </c>
      <c r="P17" s="172">
        <v>70</v>
      </c>
      <c r="Q17" s="177">
        <v>1.62</v>
      </c>
    </row>
    <row r="18" spans="2:17" ht="15.75" x14ac:dyDescent="0.5">
      <c r="B18" s="171">
        <v>0.3</v>
      </c>
      <c r="C18" s="172">
        <v>70</v>
      </c>
      <c r="D18" s="172" t="s">
        <v>20</v>
      </c>
      <c r="E18" s="173">
        <v>0</v>
      </c>
      <c r="F18" s="174">
        <v>4</v>
      </c>
      <c r="G18" s="175">
        <v>0</v>
      </c>
      <c r="H18" s="176">
        <v>0</v>
      </c>
      <c r="I18" s="177">
        <v>113.41</v>
      </c>
      <c r="J18" s="172">
        <v>13.01</v>
      </c>
      <c r="K18" s="172">
        <v>2.25</v>
      </c>
      <c r="L18" s="177">
        <v>1.62</v>
      </c>
      <c r="M18" s="172">
        <v>0</v>
      </c>
      <c r="N18" s="171">
        <v>0.33</v>
      </c>
      <c r="O18" s="172">
        <v>4</v>
      </c>
      <c r="P18" s="172">
        <v>70</v>
      </c>
      <c r="Q18" s="177">
        <v>1.62</v>
      </c>
    </row>
    <row r="19" spans="2:17" ht="15.75" x14ac:dyDescent="0.5">
      <c r="B19" s="171">
        <v>0.3</v>
      </c>
      <c r="C19" s="172">
        <v>120</v>
      </c>
      <c r="D19" s="172" t="s">
        <v>20</v>
      </c>
      <c r="E19" s="173">
        <v>1</v>
      </c>
      <c r="F19" s="174">
        <v>5</v>
      </c>
      <c r="G19" s="175">
        <v>0</v>
      </c>
      <c r="H19" s="176">
        <v>0</v>
      </c>
      <c r="I19" s="178">
        <v>164.28</v>
      </c>
      <c r="J19" s="179">
        <v>13.42</v>
      </c>
      <c r="K19" s="179">
        <v>3.33</v>
      </c>
      <c r="L19" s="177">
        <v>1.37</v>
      </c>
      <c r="M19" s="179">
        <v>0</v>
      </c>
      <c r="N19" s="180">
        <v>0.3</v>
      </c>
      <c r="O19" s="172">
        <v>6</v>
      </c>
      <c r="P19" s="172">
        <v>120</v>
      </c>
      <c r="Q19" s="177">
        <v>1.37</v>
      </c>
    </row>
    <row r="20" spans="2:17" ht="15.75" x14ac:dyDescent="0.5">
      <c r="B20" s="171">
        <v>0.3</v>
      </c>
      <c r="C20" s="172">
        <v>120</v>
      </c>
      <c r="D20" s="172" t="s">
        <v>20</v>
      </c>
      <c r="E20" s="173">
        <v>1</v>
      </c>
      <c r="F20" s="174">
        <v>5</v>
      </c>
      <c r="G20" s="175">
        <v>0</v>
      </c>
      <c r="H20" s="176">
        <v>0</v>
      </c>
      <c r="I20" s="178">
        <v>164.29</v>
      </c>
      <c r="J20" s="179">
        <v>13.7</v>
      </c>
      <c r="K20" s="179">
        <v>3.21</v>
      </c>
      <c r="L20" s="177">
        <v>1.37</v>
      </c>
      <c r="M20" s="179">
        <v>0</v>
      </c>
      <c r="N20" s="180">
        <v>0.33</v>
      </c>
      <c r="O20" s="172">
        <v>6</v>
      </c>
      <c r="P20" s="172">
        <v>120</v>
      </c>
      <c r="Q20" s="177">
        <v>1.37</v>
      </c>
    </row>
    <row r="21" spans="2:17" ht="15.75" x14ac:dyDescent="0.5">
      <c r="B21" s="171">
        <v>0.3</v>
      </c>
      <c r="C21" s="172">
        <v>120</v>
      </c>
      <c r="D21" s="172" t="s">
        <v>20</v>
      </c>
      <c r="E21" s="173">
        <v>1</v>
      </c>
      <c r="F21" s="174">
        <v>5</v>
      </c>
      <c r="G21" s="175">
        <v>0</v>
      </c>
      <c r="H21" s="176">
        <v>0</v>
      </c>
      <c r="I21" s="178">
        <v>164.26</v>
      </c>
      <c r="J21" s="179">
        <v>10</v>
      </c>
      <c r="K21" s="179">
        <v>2.92</v>
      </c>
      <c r="L21" s="177">
        <v>1.37</v>
      </c>
      <c r="M21" s="179">
        <v>0</v>
      </c>
      <c r="N21" s="180">
        <v>0.28999999999999998</v>
      </c>
      <c r="O21" s="172">
        <v>6</v>
      </c>
      <c r="P21" s="172">
        <v>120</v>
      </c>
      <c r="Q21" s="177">
        <v>1.37</v>
      </c>
    </row>
    <row r="22" spans="2:17" ht="15.75" x14ac:dyDescent="0.5">
      <c r="B22" s="171">
        <v>0.3</v>
      </c>
      <c r="C22" s="172">
        <v>170</v>
      </c>
      <c r="D22" s="172" t="s">
        <v>20</v>
      </c>
      <c r="E22" s="173">
        <v>0</v>
      </c>
      <c r="F22" s="174">
        <v>6</v>
      </c>
      <c r="G22" s="175">
        <v>0</v>
      </c>
      <c r="H22" s="176">
        <v>1</v>
      </c>
      <c r="I22" s="178">
        <v>220.03</v>
      </c>
      <c r="J22" s="179">
        <v>12.41</v>
      </c>
      <c r="K22" s="179">
        <v>3.45</v>
      </c>
      <c r="L22" s="177">
        <v>1.29</v>
      </c>
      <c r="M22" s="179">
        <v>7.1538000000000004</v>
      </c>
      <c r="N22" s="180">
        <v>0.34</v>
      </c>
      <c r="O22" s="172">
        <v>7</v>
      </c>
      <c r="P22" s="172">
        <v>170</v>
      </c>
      <c r="Q22" s="177">
        <v>1.29</v>
      </c>
    </row>
    <row r="23" spans="2:17" ht="15.75" x14ac:dyDescent="0.5">
      <c r="B23" s="171">
        <v>0.3</v>
      </c>
      <c r="C23" s="172">
        <v>170</v>
      </c>
      <c r="D23" s="172" t="s">
        <v>20</v>
      </c>
      <c r="E23" s="173">
        <v>1</v>
      </c>
      <c r="F23" s="174">
        <v>7</v>
      </c>
      <c r="G23" s="175">
        <v>0</v>
      </c>
      <c r="H23" s="176">
        <v>0</v>
      </c>
      <c r="I23" s="178">
        <v>220.92</v>
      </c>
      <c r="J23" s="179">
        <v>11.18</v>
      </c>
      <c r="K23" s="179">
        <v>3.11</v>
      </c>
      <c r="L23" s="177">
        <v>1.3</v>
      </c>
      <c r="M23" s="179">
        <v>0</v>
      </c>
      <c r="N23" s="180">
        <v>0.28999999999999998</v>
      </c>
      <c r="O23" s="172">
        <v>8</v>
      </c>
      <c r="P23" s="172">
        <v>170</v>
      </c>
      <c r="Q23" s="177">
        <v>1.3</v>
      </c>
    </row>
    <row r="24" spans="2:17" ht="15.75" x14ac:dyDescent="0.5">
      <c r="B24" s="171">
        <v>0.3</v>
      </c>
      <c r="C24" s="172">
        <v>170</v>
      </c>
      <c r="D24" s="172" t="s">
        <v>20</v>
      </c>
      <c r="E24" s="173">
        <v>1</v>
      </c>
      <c r="F24" s="174">
        <v>7</v>
      </c>
      <c r="G24" s="175">
        <v>0</v>
      </c>
      <c r="H24" s="176">
        <v>0</v>
      </c>
      <c r="I24" s="178">
        <v>220.89</v>
      </c>
      <c r="J24" s="179">
        <v>11.12</v>
      </c>
      <c r="K24" s="179">
        <v>3.1</v>
      </c>
      <c r="L24" s="177">
        <v>1.3</v>
      </c>
      <c r="M24" s="179">
        <v>0</v>
      </c>
      <c r="N24" s="180">
        <v>0.26</v>
      </c>
      <c r="O24" s="172">
        <v>8</v>
      </c>
      <c r="P24" s="172">
        <v>170</v>
      </c>
      <c r="Q24" s="177">
        <v>1.3</v>
      </c>
    </row>
    <row r="25" spans="2:17" ht="15.75" x14ac:dyDescent="0.5">
      <c r="B25" s="171">
        <v>0.3</v>
      </c>
      <c r="C25" s="172">
        <v>220</v>
      </c>
      <c r="D25" s="172" t="s">
        <v>20</v>
      </c>
      <c r="E25" s="173">
        <v>0</v>
      </c>
      <c r="F25" s="174">
        <v>8</v>
      </c>
      <c r="G25" s="175">
        <v>0</v>
      </c>
      <c r="H25" s="176">
        <v>1</v>
      </c>
      <c r="I25" s="178">
        <v>276.16000000000003</v>
      </c>
      <c r="J25" s="179">
        <v>10.039999999999999</v>
      </c>
      <c r="K25" s="179">
        <v>2.68</v>
      </c>
      <c r="L25" s="177">
        <v>1.26</v>
      </c>
      <c r="M25" s="179">
        <v>7.2640000000000002</v>
      </c>
      <c r="N25" s="180">
        <v>0.34</v>
      </c>
      <c r="O25" s="172">
        <v>9</v>
      </c>
      <c r="P25" s="172">
        <v>220</v>
      </c>
      <c r="Q25" s="177">
        <v>1.26</v>
      </c>
    </row>
    <row r="26" spans="2:17" ht="15.75" x14ac:dyDescent="0.5">
      <c r="B26" s="171">
        <v>0.3</v>
      </c>
      <c r="C26" s="172">
        <v>220</v>
      </c>
      <c r="D26" s="172" t="s">
        <v>20</v>
      </c>
      <c r="E26" s="173">
        <v>1</v>
      </c>
      <c r="F26" s="174">
        <v>9</v>
      </c>
      <c r="G26" s="175">
        <v>0</v>
      </c>
      <c r="H26" s="176">
        <v>0</v>
      </c>
      <c r="I26" s="178">
        <v>276.56</v>
      </c>
      <c r="J26" s="179">
        <v>9.35</v>
      </c>
      <c r="K26" s="179">
        <v>2.95</v>
      </c>
      <c r="L26" s="177">
        <v>1.26</v>
      </c>
      <c r="M26" s="179">
        <v>0</v>
      </c>
      <c r="N26" s="180">
        <v>0.28000000000000003</v>
      </c>
      <c r="O26" s="172">
        <v>10</v>
      </c>
      <c r="P26" s="172">
        <v>220</v>
      </c>
      <c r="Q26" s="177">
        <v>1.26</v>
      </c>
    </row>
    <row r="27" spans="2:17" ht="15.75" x14ac:dyDescent="0.5">
      <c r="B27" s="171">
        <v>0.3</v>
      </c>
      <c r="C27" s="172">
        <v>220</v>
      </c>
      <c r="D27" s="172" t="s">
        <v>20</v>
      </c>
      <c r="E27" s="173">
        <v>0</v>
      </c>
      <c r="F27" s="174">
        <v>8</v>
      </c>
      <c r="G27" s="175">
        <v>0</v>
      </c>
      <c r="H27" s="176">
        <v>1</v>
      </c>
      <c r="I27" s="178">
        <v>276.33999999999997</v>
      </c>
      <c r="J27" s="179">
        <v>10.76</v>
      </c>
      <c r="K27" s="179">
        <v>2.4700000000000002</v>
      </c>
      <c r="L27" s="177">
        <v>1.26</v>
      </c>
      <c r="M27" s="179">
        <v>7.0994000000000002</v>
      </c>
      <c r="N27" s="180">
        <v>0.28000000000000003</v>
      </c>
      <c r="O27" s="172">
        <v>9</v>
      </c>
      <c r="P27" s="172">
        <v>220</v>
      </c>
      <c r="Q27" s="177">
        <v>1.26</v>
      </c>
    </row>
    <row r="28" spans="2:17" ht="15.75" x14ac:dyDescent="0.5">
      <c r="B28" s="171">
        <v>0.3</v>
      </c>
      <c r="C28" s="172">
        <v>235</v>
      </c>
      <c r="D28" s="172" t="s">
        <v>20</v>
      </c>
      <c r="E28" s="173">
        <v>0</v>
      </c>
      <c r="F28" s="174">
        <v>10</v>
      </c>
      <c r="G28" s="175">
        <v>0</v>
      </c>
      <c r="H28" s="176">
        <v>0</v>
      </c>
      <c r="I28" s="178">
        <v>283.43</v>
      </c>
      <c r="J28" s="179">
        <v>10.85</v>
      </c>
      <c r="K28" s="179">
        <v>2.89</v>
      </c>
      <c r="L28" s="177">
        <v>1.21</v>
      </c>
      <c r="M28" s="179">
        <v>0</v>
      </c>
      <c r="N28" s="180">
        <v>0.28999999999999998</v>
      </c>
      <c r="O28" s="172">
        <v>10</v>
      </c>
      <c r="P28" s="172">
        <v>235</v>
      </c>
      <c r="Q28" s="177">
        <v>1.21</v>
      </c>
    </row>
    <row r="29" spans="2:17" ht="15.75" x14ac:dyDescent="0.5">
      <c r="B29" s="171">
        <v>0.3</v>
      </c>
      <c r="C29" s="172">
        <v>235</v>
      </c>
      <c r="D29" s="172" t="s">
        <v>20</v>
      </c>
      <c r="E29" s="173">
        <v>0</v>
      </c>
      <c r="F29" s="174">
        <v>10</v>
      </c>
      <c r="G29" s="175">
        <v>0</v>
      </c>
      <c r="H29" s="176">
        <v>0</v>
      </c>
      <c r="I29" s="178">
        <v>283.44</v>
      </c>
      <c r="J29" s="179">
        <v>11.09</v>
      </c>
      <c r="K29" s="179">
        <v>2.71</v>
      </c>
      <c r="L29" s="177">
        <v>1.21</v>
      </c>
      <c r="M29" s="179">
        <v>0</v>
      </c>
      <c r="N29" s="180">
        <v>0.33</v>
      </c>
      <c r="O29" s="172">
        <v>10</v>
      </c>
      <c r="P29" s="172">
        <v>235</v>
      </c>
      <c r="Q29" s="177">
        <v>1.21</v>
      </c>
    </row>
    <row r="30" spans="2:17" ht="15.75" x14ac:dyDescent="0.5">
      <c r="B30" s="171">
        <v>0.3</v>
      </c>
      <c r="C30" s="172">
        <v>235</v>
      </c>
      <c r="D30" s="172" t="s">
        <v>20</v>
      </c>
      <c r="E30" s="173">
        <v>0</v>
      </c>
      <c r="F30" s="174">
        <v>10</v>
      </c>
      <c r="G30" s="175">
        <v>0</v>
      </c>
      <c r="H30" s="176">
        <v>0</v>
      </c>
      <c r="I30" s="178">
        <v>283.41000000000003</v>
      </c>
      <c r="J30" s="179">
        <v>10.17</v>
      </c>
      <c r="K30" s="179">
        <v>3.08</v>
      </c>
      <c r="L30" s="177">
        <v>1.21</v>
      </c>
      <c r="M30" s="179">
        <v>0</v>
      </c>
      <c r="N30" s="180">
        <v>0.32</v>
      </c>
      <c r="O30" s="172">
        <v>10</v>
      </c>
      <c r="P30" s="172">
        <v>235</v>
      </c>
      <c r="Q30" s="177">
        <v>1.21</v>
      </c>
    </row>
    <row r="31" spans="2:17" ht="15.75" x14ac:dyDescent="0.5">
      <c r="B31" s="171">
        <v>0.3</v>
      </c>
      <c r="C31" s="172">
        <v>250</v>
      </c>
      <c r="D31" s="172" t="s">
        <v>20</v>
      </c>
      <c r="E31" s="173">
        <v>0</v>
      </c>
      <c r="F31" s="174">
        <v>11</v>
      </c>
      <c r="G31" s="175">
        <v>0</v>
      </c>
      <c r="H31" s="176">
        <v>0</v>
      </c>
      <c r="I31" s="178">
        <v>311.68</v>
      </c>
      <c r="J31" s="179">
        <v>8.68</v>
      </c>
      <c r="K31" s="179">
        <v>2.5</v>
      </c>
      <c r="L31" s="177">
        <v>1.25</v>
      </c>
      <c r="M31" s="179">
        <v>0</v>
      </c>
      <c r="N31" s="180">
        <v>0.31</v>
      </c>
      <c r="O31" s="172">
        <v>11</v>
      </c>
      <c r="P31" s="172">
        <v>250</v>
      </c>
      <c r="Q31" s="177">
        <v>1.25</v>
      </c>
    </row>
    <row r="32" spans="2:17" ht="15.75" x14ac:dyDescent="0.5">
      <c r="B32" s="171">
        <v>0.3</v>
      </c>
      <c r="C32" s="172">
        <v>250</v>
      </c>
      <c r="D32" s="172" t="s">
        <v>20</v>
      </c>
      <c r="E32" s="173">
        <v>0</v>
      </c>
      <c r="F32" s="174">
        <v>11</v>
      </c>
      <c r="G32" s="175">
        <v>0</v>
      </c>
      <c r="H32" s="176">
        <v>0</v>
      </c>
      <c r="I32" s="178">
        <v>311.70999999999998</v>
      </c>
      <c r="J32" s="179">
        <v>9.34</v>
      </c>
      <c r="K32" s="179">
        <v>2.81</v>
      </c>
      <c r="L32" s="177">
        <v>1.25</v>
      </c>
      <c r="M32" s="179">
        <v>0</v>
      </c>
      <c r="N32" s="180">
        <v>0.28999999999999998</v>
      </c>
      <c r="O32" s="172">
        <v>11</v>
      </c>
      <c r="P32" s="172">
        <v>250</v>
      </c>
      <c r="Q32" s="177">
        <v>1.25</v>
      </c>
    </row>
    <row r="33" spans="2:17" ht="15.75" x14ac:dyDescent="0.5">
      <c r="B33" s="171">
        <v>0.3</v>
      </c>
      <c r="C33" s="172">
        <v>250</v>
      </c>
      <c r="D33" s="172" t="s">
        <v>20</v>
      </c>
      <c r="E33" s="173">
        <v>0</v>
      </c>
      <c r="F33" s="174">
        <v>11</v>
      </c>
      <c r="G33" s="175">
        <v>0</v>
      </c>
      <c r="H33" s="176">
        <v>0</v>
      </c>
      <c r="I33" s="178">
        <v>311.7</v>
      </c>
      <c r="J33" s="179">
        <v>9.0299999999999994</v>
      </c>
      <c r="K33" s="179">
        <v>2.31</v>
      </c>
      <c r="L33" s="177">
        <v>1.25</v>
      </c>
      <c r="M33" s="179">
        <v>0</v>
      </c>
      <c r="N33" s="180">
        <v>0.3</v>
      </c>
      <c r="O33" s="172">
        <v>11</v>
      </c>
      <c r="P33" s="172">
        <v>250</v>
      </c>
      <c r="Q33" s="177">
        <v>1.25</v>
      </c>
    </row>
    <row r="34" spans="2:17" ht="15.75" x14ac:dyDescent="0.5">
      <c r="B34" s="171">
        <v>0.3</v>
      </c>
      <c r="C34" s="172">
        <v>265</v>
      </c>
      <c r="D34" s="172" t="s">
        <v>20</v>
      </c>
      <c r="E34" s="173">
        <v>1</v>
      </c>
      <c r="F34" s="174">
        <v>11</v>
      </c>
      <c r="G34" s="175">
        <v>0</v>
      </c>
      <c r="H34" s="176">
        <v>0</v>
      </c>
      <c r="I34" s="178">
        <v>334.18</v>
      </c>
      <c r="J34" s="179">
        <v>8.49</v>
      </c>
      <c r="K34" s="179">
        <v>2.17</v>
      </c>
      <c r="L34" s="177">
        <v>1.26</v>
      </c>
      <c r="M34" s="179">
        <v>0</v>
      </c>
      <c r="N34" s="180">
        <v>0.31</v>
      </c>
      <c r="O34" s="172">
        <v>12</v>
      </c>
      <c r="P34" s="172">
        <v>265</v>
      </c>
      <c r="Q34" s="177">
        <v>1.26</v>
      </c>
    </row>
    <row r="35" spans="2:17" ht="15.75" x14ac:dyDescent="0.5">
      <c r="B35" s="171">
        <v>0.3</v>
      </c>
      <c r="C35" s="172">
        <v>265</v>
      </c>
      <c r="D35" s="172" t="s">
        <v>20</v>
      </c>
      <c r="E35" s="173">
        <v>1</v>
      </c>
      <c r="F35" s="174">
        <v>11</v>
      </c>
      <c r="G35" s="175">
        <v>0</v>
      </c>
      <c r="H35" s="176">
        <v>0</v>
      </c>
      <c r="I35" s="178">
        <v>334.16</v>
      </c>
      <c r="J35" s="179">
        <v>8.07</v>
      </c>
      <c r="K35" s="179">
        <v>2.15</v>
      </c>
      <c r="L35" s="177">
        <v>1.26</v>
      </c>
      <c r="M35" s="179">
        <v>0</v>
      </c>
      <c r="N35" s="180">
        <v>0.31</v>
      </c>
      <c r="O35" s="172">
        <v>12</v>
      </c>
      <c r="P35" s="172">
        <v>265</v>
      </c>
      <c r="Q35" s="177">
        <v>1.26</v>
      </c>
    </row>
    <row r="36" spans="2:17" ht="15.75" x14ac:dyDescent="0.5">
      <c r="B36" s="171">
        <v>0.3</v>
      </c>
      <c r="C36" s="172">
        <v>265</v>
      </c>
      <c r="D36" s="172" t="s">
        <v>20</v>
      </c>
      <c r="E36" s="173">
        <v>1</v>
      </c>
      <c r="F36" s="174">
        <v>11</v>
      </c>
      <c r="G36" s="175">
        <v>0</v>
      </c>
      <c r="H36" s="176">
        <v>0</v>
      </c>
      <c r="I36" s="178">
        <v>334.17</v>
      </c>
      <c r="J36" s="179">
        <v>8.25</v>
      </c>
      <c r="K36" s="179">
        <v>2.54</v>
      </c>
      <c r="L36" s="177">
        <v>1.26</v>
      </c>
      <c r="M36" s="179">
        <v>0</v>
      </c>
      <c r="N36" s="180">
        <v>0.3</v>
      </c>
      <c r="O36" s="172">
        <v>12</v>
      </c>
      <c r="P36" s="172">
        <v>265</v>
      </c>
      <c r="Q36" s="177">
        <v>1.26</v>
      </c>
    </row>
    <row r="37" spans="2:17" x14ac:dyDescent="0.45">
      <c r="B37" s="165"/>
      <c r="C37" s="165"/>
      <c r="D37" s="165"/>
      <c r="E37" s="165"/>
      <c r="F37" s="165"/>
      <c r="G37" s="165"/>
      <c r="H37" s="165"/>
      <c r="I37" s="166">
        <v>175</v>
      </c>
      <c r="J37" s="167">
        <v>12.42</v>
      </c>
      <c r="K37" s="167">
        <v>2.5099999999999998</v>
      </c>
      <c r="L37" s="167">
        <v>1.56</v>
      </c>
      <c r="M37" s="167">
        <v>0.65</v>
      </c>
      <c r="N37" s="168">
        <v>0.32479999999999998</v>
      </c>
      <c r="O37" s="165"/>
      <c r="P37" s="165"/>
      <c r="Q37" s="165"/>
    </row>
    <row r="38" spans="2:17" x14ac:dyDescent="0.45"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</row>
    <row r="39" spans="2:17" ht="15.75" customHeight="1" x14ac:dyDescent="0.5">
      <c r="B39" s="170" t="s">
        <v>22</v>
      </c>
      <c r="C39" s="170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</row>
    <row r="40" spans="2:17" ht="47.25" x14ac:dyDescent="0.45">
      <c r="B40" s="181" t="s">
        <v>116</v>
      </c>
      <c r="C40" s="181" t="s">
        <v>117</v>
      </c>
      <c r="D40" s="181" t="s">
        <v>118</v>
      </c>
      <c r="E40" s="182" t="s">
        <v>30</v>
      </c>
      <c r="F40" s="183" t="s">
        <v>28</v>
      </c>
      <c r="G40" s="184" t="s">
        <v>96</v>
      </c>
      <c r="H40" s="185" t="s">
        <v>97</v>
      </c>
      <c r="I40" s="181" t="s">
        <v>75</v>
      </c>
      <c r="J40" s="181" t="s">
        <v>76</v>
      </c>
      <c r="K40" s="181" t="s">
        <v>77</v>
      </c>
      <c r="L40" s="181" t="s">
        <v>104</v>
      </c>
      <c r="M40" s="181" t="s">
        <v>99</v>
      </c>
      <c r="N40" s="181" t="s">
        <v>100</v>
      </c>
      <c r="O40" s="181" t="s">
        <v>53</v>
      </c>
      <c r="P40" s="181" t="s">
        <v>56</v>
      </c>
      <c r="Q40" s="181" t="s">
        <v>105</v>
      </c>
    </row>
    <row r="41" spans="2:17" ht="15.75" x14ac:dyDescent="0.5">
      <c r="B41" s="171">
        <v>0.3</v>
      </c>
      <c r="C41" s="172">
        <v>45</v>
      </c>
      <c r="D41" s="172" t="s">
        <v>20</v>
      </c>
      <c r="E41" s="173">
        <v>1</v>
      </c>
      <c r="F41" s="174">
        <v>1</v>
      </c>
      <c r="G41" s="175">
        <v>0</v>
      </c>
      <c r="H41" s="176">
        <v>0</v>
      </c>
      <c r="I41" s="177">
        <v>50.95</v>
      </c>
      <c r="J41" s="172">
        <v>21.844999999999999</v>
      </c>
      <c r="K41" s="172">
        <v>3.125</v>
      </c>
      <c r="L41" s="177">
        <v>1.1299999999999999</v>
      </c>
      <c r="M41" s="172">
        <v>0</v>
      </c>
      <c r="N41" s="171">
        <v>0.34</v>
      </c>
      <c r="O41" s="172">
        <v>2</v>
      </c>
      <c r="P41" s="172">
        <v>45</v>
      </c>
      <c r="Q41" s="177">
        <v>1.1299999999999999</v>
      </c>
    </row>
    <row r="42" spans="2:17" ht="15.75" x14ac:dyDescent="0.5">
      <c r="B42" s="171">
        <v>0.3</v>
      </c>
      <c r="C42" s="172">
        <v>45</v>
      </c>
      <c r="D42" s="172" t="s">
        <v>20</v>
      </c>
      <c r="E42" s="173">
        <v>1</v>
      </c>
      <c r="F42" s="174">
        <v>1</v>
      </c>
      <c r="G42" s="175">
        <v>0</v>
      </c>
      <c r="H42" s="176">
        <v>0</v>
      </c>
      <c r="I42" s="177">
        <v>50.94</v>
      </c>
      <c r="J42" s="172">
        <v>19.550999999999998</v>
      </c>
      <c r="K42" s="172">
        <v>3.0249999999999999</v>
      </c>
      <c r="L42" s="177">
        <v>1.1299999999999999</v>
      </c>
      <c r="M42" s="172">
        <v>0</v>
      </c>
      <c r="N42" s="171">
        <v>0.28999999999999998</v>
      </c>
      <c r="O42" s="172">
        <v>2</v>
      </c>
      <c r="P42" s="172">
        <v>45</v>
      </c>
      <c r="Q42" s="177">
        <v>1.1299999999999999</v>
      </c>
    </row>
    <row r="43" spans="2:17" ht="15.75" x14ac:dyDescent="0.5">
      <c r="B43" s="171">
        <v>0.3</v>
      </c>
      <c r="C43" s="172">
        <v>45</v>
      </c>
      <c r="D43" s="172" t="s">
        <v>20</v>
      </c>
      <c r="E43" s="173">
        <v>1</v>
      </c>
      <c r="F43" s="174">
        <v>1</v>
      </c>
      <c r="G43" s="175">
        <v>0</v>
      </c>
      <c r="H43" s="176">
        <v>0</v>
      </c>
      <c r="I43" s="177">
        <v>50.94</v>
      </c>
      <c r="J43" s="172">
        <v>19.867999999999999</v>
      </c>
      <c r="K43" s="172">
        <v>3.0289999999999999</v>
      </c>
      <c r="L43" s="177">
        <v>1.1299999999999999</v>
      </c>
      <c r="M43" s="172">
        <v>0</v>
      </c>
      <c r="N43" s="171">
        <v>0.33</v>
      </c>
      <c r="O43" s="172">
        <v>2</v>
      </c>
      <c r="P43" s="172">
        <v>45</v>
      </c>
      <c r="Q43" s="177">
        <v>1.1299999999999999</v>
      </c>
    </row>
    <row r="44" spans="2:17" ht="15.75" x14ac:dyDescent="0.5">
      <c r="B44" s="171">
        <v>0.3</v>
      </c>
      <c r="C44" s="172">
        <v>65</v>
      </c>
      <c r="D44" s="172" t="s">
        <v>20</v>
      </c>
      <c r="E44" s="173">
        <v>0</v>
      </c>
      <c r="F44" s="174">
        <v>2</v>
      </c>
      <c r="G44" s="175">
        <v>0</v>
      </c>
      <c r="H44" s="176">
        <v>0</v>
      </c>
      <c r="I44" s="177">
        <v>56.79</v>
      </c>
      <c r="J44" s="172">
        <v>23.904</v>
      </c>
      <c r="K44" s="172">
        <v>4.17</v>
      </c>
      <c r="L44" s="177">
        <v>0.87</v>
      </c>
      <c r="M44" s="172">
        <v>0</v>
      </c>
      <c r="N44" s="171">
        <v>0.31</v>
      </c>
      <c r="O44" s="172">
        <v>2</v>
      </c>
      <c r="P44" s="172">
        <v>65</v>
      </c>
      <c r="Q44" s="177">
        <v>0.87</v>
      </c>
    </row>
    <row r="45" spans="2:17" ht="15.75" x14ac:dyDescent="0.5">
      <c r="B45" s="171">
        <v>0.3</v>
      </c>
      <c r="C45" s="172">
        <v>65</v>
      </c>
      <c r="D45" s="172" t="s">
        <v>20</v>
      </c>
      <c r="E45" s="173">
        <v>0</v>
      </c>
      <c r="F45" s="174">
        <v>2</v>
      </c>
      <c r="G45" s="175">
        <v>0</v>
      </c>
      <c r="H45" s="176">
        <v>0</v>
      </c>
      <c r="I45" s="177">
        <v>56.8</v>
      </c>
      <c r="J45" s="172">
        <v>25.385999999999999</v>
      </c>
      <c r="K45" s="172">
        <v>4.22</v>
      </c>
      <c r="L45" s="177">
        <v>0.87</v>
      </c>
      <c r="M45" s="172">
        <v>0</v>
      </c>
      <c r="N45" s="171">
        <v>0.37</v>
      </c>
      <c r="O45" s="172">
        <v>2</v>
      </c>
      <c r="P45" s="172">
        <v>65</v>
      </c>
      <c r="Q45" s="177">
        <v>0.87</v>
      </c>
    </row>
    <row r="46" spans="2:17" ht="15.75" x14ac:dyDescent="0.5">
      <c r="B46" s="171">
        <v>0.3</v>
      </c>
      <c r="C46" s="172">
        <v>65</v>
      </c>
      <c r="D46" s="172" t="s">
        <v>20</v>
      </c>
      <c r="E46" s="173">
        <v>0</v>
      </c>
      <c r="F46" s="174">
        <v>2</v>
      </c>
      <c r="G46" s="175">
        <v>0</v>
      </c>
      <c r="H46" s="176">
        <v>0</v>
      </c>
      <c r="I46" s="177">
        <v>56.78</v>
      </c>
      <c r="J46" s="172">
        <v>22.312000000000001</v>
      </c>
      <c r="K46" s="172">
        <v>4.085</v>
      </c>
      <c r="L46" s="177">
        <v>0.87</v>
      </c>
      <c r="M46" s="172">
        <v>0</v>
      </c>
      <c r="N46" s="171">
        <v>0.32</v>
      </c>
      <c r="O46" s="172">
        <v>2</v>
      </c>
      <c r="P46" s="172">
        <v>65</v>
      </c>
      <c r="Q46" s="177">
        <v>0.87</v>
      </c>
    </row>
    <row r="47" spans="2:17" ht="15.75" x14ac:dyDescent="0.5">
      <c r="B47" s="171">
        <v>0.3</v>
      </c>
      <c r="C47" s="172">
        <v>85</v>
      </c>
      <c r="D47" s="172" t="s">
        <v>20</v>
      </c>
      <c r="E47" s="173">
        <v>0</v>
      </c>
      <c r="F47" s="174">
        <v>3</v>
      </c>
      <c r="G47" s="175">
        <v>0</v>
      </c>
      <c r="H47" s="176">
        <v>0</v>
      </c>
      <c r="I47" s="177">
        <v>85.1</v>
      </c>
      <c r="J47" s="172">
        <v>16.420000000000002</v>
      </c>
      <c r="K47" s="172">
        <v>3.419</v>
      </c>
      <c r="L47" s="177">
        <v>1</v>
      </c>
      <c r="M47" s="172">
        <v>0</v>
      </c>
      <c r="N47" s="171">
        <v>0.24</v>
      </c>
      <c r="O47" s="172">
        <v>3</v>
      </c>
      <c r="P47" s="172">
        <v>85</v>
      </c>
      <c r="Q47" s="177">
        <v>1</v>
      </c>
    </row>
    <row r="48" spans="2:17" ht="15.75" x14ac:dyDescent="0.5">
      <c r="B48" s="171">
        <v>0.3</v>
      </c>
      <c r="C48" s="172">
        <v>85</v>
      </c>
      <c r="D48" s="172" t="s">
        <v>20</v>
      </c>
      <c r="E48" s="173">
        <v>0</v>
      </c>
      <c r="F48" s="174">
        <v>3</v>
      </c>
      <c r="G48" s="175">
        <v>0</v>
      </c>
      <c r="H48" s="176">
        <v>0</v>
      </c>
      <c r="I48" s="177">
        <v>85.11</v>
      </c>
      <c r="J48" s="172">
        <v>17.559000000000001</v>
      </c>
      <c r="K48" s="172">
        <v>3.448</v>
      </c>
      <c r="L48" s="177">
        <v>1</v>
      </c>
      <c r="M48" s="172">
        <v>0</v>
      </c>
      <c r="N48" s="171">
        <v>0.35</v>
      </c>
      <c r="O48" s="172">
        <v>3</v>
      </c>
      <c r="P48" s="172">
        <v>85</v>
      </c>
      <c r="Q48" s="177">
        <v>1</v>
      </c>
    </row>
    <row r="49" spans="2:17" ht="15.75" x14ac:dyDescent="0.5">
      <c r="B49" s="171">
        <v>0.3</v>
      </c>
      <c r="C49" s="172">
        <v>85</v>
      </c>
      <c r="D49" s="172" t="s">
        <v>20</v>
      </c>
      <c r="E49" s="173">
        <v>0</v>
      </c>
      <c r="F49" s="174">
        <v>3</v>
      </c>
      <c r="G49" s="175">
        <v>0</v>
      </c>
      <c r="H49" s="176">
        <v>0</v>
      </c>
      <c r="I49" s="177">
        <v>85.11</v>
      </c>
      <c r="J49" s="172">
        <v>17.434999999999999</v>
      </c>
      <c r="K49" s="172">
        <v>3.4609999999999999</v>
      </c>
      <c r="L49" s="177">
        <v>1</v>
      </c>
      <c r="M49" s="172">
        <v>0</v>
      </c>
      <c r="N49" s="171">
        <v>0.28000000000000003</v>
      </c>
      <c r="O49" s="172">
        <v>3</v>
      </c>
      <c r="P49" s="172">
        <v>85</v>
      </c>
      <c r="Q49" s="177">
        <v>1</v>
      </c>
    </row>
    <row r="50" spans="2:17" ht="15.75" x14ac:dyDescent="0.5">
      <c r="B50" s="171">
        <v>0.3</v>
      </c>
      <c r="C50" s="172">
        <v>105</v>
      </c>
      <c r="D50" s="172" t="s">
        <v>20</v>
      </c>
      <c r="E50" s="173">
        <v>0</v>
      </c>
      <c r="F50" s="174">
        <v>3</v>
      </c>
      <c r="G50" s="175">
        <v>0</v>
      </c>
      <c r="H50" s="176">
        <v>0</v>
      </c>
      <c r="I50" s="177">
        <v>85.12</v>
      </c>
      <c r="J50" s="172">
        <v>18.111000000000001</v>
      </c>
      <c r="K50" s="172">
        <v>4.09</v>
      </c>
      <c r="L50" s="177">
        <v>0.81</v>
      </c>
      <c r="M50" s="172">
        <v>0</v>
      </c>
      <c r="N50" s="171">
        <v>0.31</v>
      </c>
      <c r="O50" s="172">
        <v>3</v>
      </c>
      <c r="P50" s="172">
        <v>105</v>
      </c>
      <c r="Q50" s="177">
        <v>0.81</v>
      </c>
    </row>
    <row r="51" spans="2:17" ht="15.75" x14ac:dyDescent="0.5">
      <c r="B51" s="171">
        <v>0.3</v>
      </c>
      <c r="C51" s="172">
        <v>105</v>
      </c>
      <c r="D51" s="172" t="s">
        <v>20</v>
      </c>
      <c r="E51" s="173">
        <v>0</v>
      </c>
      <c r="F51" s="174">
        <v>3</v>
      </c>
      <c r="G51" s="175">
        <v>0</v>
      </c>
      <c r="H51" s="176">
        <v>0</v>
      </c>
      <c r="I51" s="177">
        <v>85.12</v>
      </c>
      <c r="J51" s="172">
        <v>18.673999999999999</v>
      </c>
      <c r="K51" s="172">
        <v>4.1100000000000003</v>
      </c>
      <c r="L51" s="177">
        <v>0.81</v>
      </c>
      <c r="M51" s="172">
        <v>0</v>
      </c>
      <c r="N51" s="171">
        <v>0.34</v>
      </c>
      <c r="O51" s="172">
        <v>3</v>
      </c>
      <c r="P51" s="172">
        <v>105</v>
      </c>
      <c r="Q51" s="177">
        <v>0.81</v>
      </c>
    </row>
    <row r="52" spans="2:17" ht="15.75" x14ac:dyDescent="0.5">
      <c r="B52" s="171">
        <v>0.3</v>
      </c>
      <c r="C52" s="172">
        <v>105</v>
      </c>
      <c r="D52" s="172" t="s">
        <v>20</v>
      </c>
      <c r="E52" s="173">
        <v>0</v>
      </c>
      <c r="F52" s="174">
        <v>3</v>
      </c>
      <c r="G52" s="175">
        <v>0</v>
      </c>
      <c r="H52" s="176">
        <v>0</v>
      </c>
      <c r="I52" s="177">
        <v>85.12</v>
      </c>
      <c r="J52" s="172">
        <v>18.268000000000001</v>
      </c>
      <c r="K52" s="172">
        <v>4.101</v>
      </c>
      <c r="L52" s="177">
        <v>0.81</v>
      </c>
      <c r="M52" s="172">
        <v>0</v>
      </c>
      <c r="N52" s="171">
        <v>0.3</v>
      </c>
      <c r="O52" s="172">
        <v>3</v>
      </c>
      <c r="P52" s="172">
        <v>105</v>
      </c>
      <c r="Q52" s="177">
        <v>0.81</v>
      </c>
    </row>
    <row r="53" spans="2:17" ht="15.75" x14ac:dyDescent="0.5">
      <c r="B53" s="171">
        <v>0.3</v>
      </c>
      <c r="C53" s="172">
        <v>125</v>
      </c>
      <c r="D53" s="172" t="s">
        <v>20</v>
      </c>
      <c r="E53" s="173">
        <v>1</v>
      </c>
      <c r="F53" s="174">
        <v>3</v>
      </c>
      <c r="G53" s="175">
        <v>0</v>
      </c>
      <c r="H53" s="176">
        <v>0</v>
      </c>
      <c r="I53" s="177">
        <v>107.52</v>
      </c>
      <c r="J53" s="172">
        <v>15.507999999999999</v>
      </c>
      <c r="K53" s="172">
        <v>3.6269999999999998</v>
      </c>
      <c r="L53" s="177">
        <v>0.86</v>
      </c>
      <c r="M53" s="172">
        <v>0</v>
      </c>
      <c r="N53" s="171">
        <v>0.27</v>
      </c>
      <c r="O53" s="172">
        <v>4</v>
      </c>
      <c r="P53" s="172">
        <v>125</v>
      </c>
      <c r="Q53" s="177">
        <v>0.86</v>
      </c>
    </row>
    <row r="54" spans="2:17" ht="15.75" x14ac:dyDescent="0.5">
      <c r="B54" s="171">
        <v>0.3</v>
      </c>
      <c r="C54" s="172">
        <v>125</v>
      </c>
      <c r="D54" s="172" t="s">
        <v>20</v>
      </c>
      <c r="E54" s="173">
        <v>1</v>
      </c>
      <c r="F54" s="174">
        <v>3</v>
      </c>
      <c r="G54" s="175">
        <v>0</v>
      </c>
      <c r="H54" s="176">
        <v>0</v>
      </c>
      <c r="I54" s="177">
        <v>107.52</v>
      </c>
      <c r="J54" s="172">
        <v>14.973000000000001</v>
      </c>
      <c r="K54" s="172">
        <v>3.593</v>
      </c>
      <c r="L54" s="177">
        <v>0.86</v>
      </c>
      <c r="M54" s="172">
        <v>0</v>
      </c>
      <c r="N54" s="171">
        <v>0.3</v>
      </c>
      <c r="O54" s="172">
        <v>4</v>
      </c>
      <c r="P54" s="172">
        <v>125</v>
      </c>
      <c r="Q54" s="177">
        <v>0.86</v>
      </c>
    </row>
    <row r="55" spans="2:17" ht="15.75" x14ac:dyDescent="0.5">
      <c r="B55" s="171">
        <v>0.3</v>
      </c>
      <c r="C55" s="172">
        <v>125</v>
      </c>
      <c r="D55" s="172" t="s">
        <v>20</v>
      </c>
      <c r="E55" s="173">
        <v>1</v>
      </c>
      <c r="F55" s="174">
        <v>3</v>
      </c>
      <c r="G55" s="175">
        <v>0</v>
      </c>
      <c r="H55" s="176">
        <v>0</v>
      </c>
      <c r="I55" s="177">
        <v>107.52</v>
      </c>
      <c r="J55" s="172">
        <v>15.005000000000001</v>
      </c>
      <c r="K55" s="172">
        <v>3.59</v>
      </c>
      <c r="L55" s="177">
        <v>0.86</v>
      </c>
      <c r="M55" s="172">
        <v>0</v>
      </c>
      <c r="N55" s="171">
        <v>0.32</v>
      </c>
      <c r="O55" s="172">
        <v>4</v>
      </c>
      <c r="P55" s="172">
        <v>125</v>
      </c>
      <c r="Q55" s="177">
        <v>0.86</v>
      </c>
    </row>
    <row r="56" spans="2:17" ht="15.75" x14ac:dyDescent="0.5">
      <c r="B56" s="171">
        <v>0.3</v>
      </c>
      <c r="C56" s="172">
        <v>165</v>
      </c>
      <c r="D56" s="172" t="s">
        <v>20</v>
      </c>
      <c r="E56" s="173">
        <v>0</v>
      </c>
      <c r="F56" s="174">
        <v>5</v>
      </c>
      <c r="G56" s="175">
        <v>0</v>
      </c>
      <c r="H56" s="176">
        <v>0</v>
      </c>
      <c r="I56" s="177">
        <v>141.81</v>
      </c>
      <c r="J56" s="172">
        <v>12.27</v>
      </c>
      <c r="K56" s="172">
        <v>3.617</v>
      </c>
      <c r="L56" s="177">
        <v>0.86</v>
      </c>
      <c r="M56" s="172">
        <v>0</v>
      </c>
      <c r="N56" s="171">
        <v>0.28000000000000003</v>
      </c>
      <c r="O56" s="172">
        <v>5</v>
      </c>
      <c r="P56" s="172">
        <v>165</v>
      </c>
      <c r="Q56" s="177">
        <v>0.86</v>
      </c>
    </row>
    <row r="57" spans="2:17" ht="15.75" x14ac:dyDescent="0.5">
      <c r="B57" s="171">
        <v>0.3</v>
      </c>
      <c r="C57" s="172">
        <v>165</v>
      </c>
      <c r="D57" s="172" t="s">
        <v>20</v>
      </c>
      <c r="E57" s="173">
        <v>0</v>
      </c>
      <c r="F57" s="174">
        <v>5</v>
      </c>
      <c r="G57" s="175">
        <v>0</v>
      </c>
      <c r="H57" s="176">
        <v>0</v>
      </c>
      <c r="I57" s="177">
        <v>141.84</v>
      </c>
      <c r="J57" s="172">
        <v>13.461</v>
      </c>
      <c r="K57" s="172">
        <v>3.6760000000000002</v>
      </c>
      <c r="L57" s="177">
        <v>0.86</v>
      </c>
      <c r="M57" s="172">
        <v>0</v>
      </c>
      <c r="N57" s="171">
        <v>0.28999999999999998</v>
      </c>
      <c r="O57" s="172">
        <v>5</v>
      </c>
      <c r="P57" s="172">
        <v>165</v>
      </c>
      <c r="Q57" s="177">
        <v>0.86</v>
      </c>
    </row>
    <row r="58" spans="2:17" ht="15.75" x14ac:dyDescent="0.5">
      <c r="B58" s="171">
        <v>0.3</v>
      </c>
      <c r="C58" s="172">
        <v>165</v>
      </c>
      <c r="D58" s="172" t="s">
        <v>20</v>
      </c>
      <c r="E58" s="173">
        <v>0</v>
      </c>
      <c r="F58" s="174">
        <v>5</v>
      </c>
      <c r="G58" s="175">
        <v>0</v>
      </c>
      <c r="H58" s="176">
        <v>0</v>
      </c>
      <c r="I58" s="177">
        <v>141.83000000000001</v>
      </c>
      <c r="J58" s="172">
        <v>13.076000000000001</v>
      </c>
      <c r="K58" s="172">
        <v>3.6560000000000001</v>
      </c>
      <c r="L58" s="177">
        <v>0.86</v>
      </c>
      <c r="M58" s="172">
        <v>0</v>
      </c>
      <c r="N58" s="171">
        <v>0.28999999999999998</v>
      </c>
      <c r="O58" s="172">
        <v>5</v>
      </c>
      <c r="P58" s="172">
        <v>165</v>
      </c>
      <c r="Q58" s="177">
        <v>0.86</v>
      </c>
    </row>
    <row r="59" spans="2:17" ht="15.75" x14ac:dyDescent="0.5">
      <c r="B59" s="171">
        <v>0.3</v>
      </c>
      <c r="C59" s="172">
        <v>240</v>
      </c>
      <c r="D59" s="172" t="s">
        <v>20</v>
      </c>
      <c r="E59" s="173">
        <v>1</v>
      </c>
      <c r="F59" s="174">
        <v>5</v>
      </c>
      <c r="G59" s="175">
        <v>0</v>
      </c>
      <c r="H59" s="176">
        <v>0</v>
      </c>
      <c r="I59" s="177">
        <v>164.31</v>
      </c>
      <c r="J59" s="172">
        <v>14.647</v>
      </c>
      <c r="K59" s="172">
        <v>5.0284000000000004</v>
      </c>
      <c r="L59" s="177">
        <v>0.68</v>
      </c>
      <c r="M59" s="172">
        <v>0</v>
      </c>
      <c r="N59" s="171">
        <v>0.31</v>
      </c>
      <c r="O59" s="172">
        <v>6</v>
      </c>
      <c r="P59" s="172">
        <v>240</v>
      </c>
      <c r="Q59" s="177">
        <v>0.68</v>
      </c>
    </row>
    <row r="60" spans="2:17" ht="15.75" x14ac:dyDescent="0.5">
      <c r="B60" s="171">
        <v>0.3</v>
      </c>
      <c r="C60" s="172">
        <v>240</v>
      </c>
      <c r="D60" s="172" t="s">
        <v>20</v>
      </c>
      <c r="E60" s="173">
        <v>1</v>
      </c>
      <c r="F60" s="174">
        <v>5</v>
      </c>
      <c r="G60" s="175">
        <v>0</v>
      </c>
      <c r="H60" s="176">
        <v>0</v>
      </c>
      <c r="I60" s="177">
        <v>164.26</v>
      </c>
      <c r="J60" s="172">
        <v>12.1433</v>
      </c>
      <c r="K60" s="172">
        <v>5.1139000000000001</v>
      </c>
      <c r="L60" s="177">
        <v>0.68</v>
      </c>
      <c r="M60" s="172">
        <v>0</v>
      </c>
      <c r="N60" s="171">
        <v>0.32</v>
      </c>
      <c r="O60" s="172">
        <v>6</v>
      </c>
      <c r="P60" s="172">
        <v>240</v>
      </c>
      <c r="Q60" s="177">
        <v>0.68</v>
      </c>
    </row>
    <row r="61" spans="2:17" ht="15.75" x14ac:dyDescent="0.5">
      <c r="B61" s="171">
        <v>0.3</v>
      </c>
      <c r="C61" s="172">
        <v>240</v>
      </c>
      <c r="D61" s="172" t="s">
        <v>20</v>
      </c>
      <c r="E61" s="173">
        <v>1</v>
      </c>
      <c r="F61" s="174">
        <v>5</v>
      </c>
      <c r="G61" s="175">
        <v>0</v>
      </c>
      <c r="H61" s="176">
        <v>0</v>
      </c>
      <c r="I61" s="177">
        <v>164.26</v>
      </c>
      <c r="J61" s="172">
        <v>12.4771</v>
      </c>
      <c r="K61" s="172">
        <v>4.8735999999999997</v>
      </c>
      <c r="L61" s="177">
        <v>0.68</v>
      </c>
      <c r="M61" s="172">
        <v>0</v>
      </c>
      <c r="N61" s="171">
        <v>0.27</v>
      </c>
      <c r="O61" s="172">
        <v>6</v>
      </c>
      <c r="P61" s="172">
        <v>240</v>
      </c>
      <c r="Q61" s="177">
        <v>0.68</v>
      </c>
    </row>
    <row r="62" spans="2:17" ht="15.75" x14ac:dyDescent="0.5">
      <c r="B62" s="171">
        <v>0.3</v>
      </c>
      <c r="C62" s="172">
        <v>315</v>
      </c>
      <c r="D62" s="172" t="s">
        <v>20</v>
      </c>
      <c r="E62" s="173">
        <v>0</v>
      </c>
      <c r="F62" s="174">
        <v>7</v>
      </c>
      <c r="G62" s="175">
        <v>0</v>
      </c>
      <c r="H62" s="176">
        <v>0</v>
      </c>
      <c r="I62" s="177">
        <v>198.47</v>
      </c>
      <c r="J62" s="172">
        <v>132.625</v>
      </c>
      <c r="K62" s="172">
        <v>4.9062999999999999</v>
      </c>
      <c r="L62" s="177">
        <v>0.63</v>
      </c>
      <c r="M62" s="172">
        <v>0</v>
      </c>
      <c r="N62" s="171">
        <v>0.3</v>
      </c>
      <c r="O62" s="172">
        <v>7</v>
      </c>
      <c r="P62" s="172">
        <v>315</v>
      </c>
      <c r="Q62" s="177">
        <v>0.63</v>
      </c>
    </row>
    <row r="63" spans="2:17" ht="15.75" x14ac:dyDescent="0.5">
      <c r="B63" s="171">
        <v>0.3</v>
      </c>
      <c r="C63" s="172">
        <v>315</v>
      </c>
      <c r="D63" s="172" t="s">
        <v>20</v>
      </c>
      <c r="E63" s="173">
        <v>0</v>
      </c>
      <c r="F63" s="174">
        <v>7</v>
      </c>
      <c r="G63" s="175">
        <v>0</v>
      </c>
      <c r="H63" s="176">
        <v>0</v>
      </c>
      <c r="I63" s="177">
        <v>198.5</v>
      </c>
      <c r="J63" s="172">
        <v>141.18799999999999</v>
      </c>
      <c r="K63" s="172">
        <v>5.2944000000000004</v>
      </c>
      <c r="L63" s="177">
        <v>0.63</v>
      </c>
      <c r="M63" s="172">
        <v>0</v>
      </c>
      <c r="N63" s="171">
        <v>0.32</v>
      </c>
      <c r="O63" s="172">
        <v>7</v>
      </c>
      <c r="P63" s="172">
        <v>315</v>
      </c>
      <c r="Q63" s="177">
        <v>0.63</v>
      </c>
    </row>
    <row r="64" spans="2:17" ht="15.75" x14ac:dyDescent="0.5">
      <c r="B64" s="171">
        <v>0.3</v>
      </c>
      <c r="C64" s="172">
        <v>315</v>
      </c>
      <c r="D64" s="172" t="s">
        <v>20</v>
      </c>
      <c r="E64" s="173">
        <v>0</v>
      </c>
      <c r="F64" s="174">
        <v>7</v>
      </c>
      <c r="G64" s="175">
        <v>0</v>
      </c>
      <c r="H64" s="176">
        <v>0</v>
      </c>
      <c r="I64" s="177">
        <v>198.47</v>
      </c>
      <c r="J64" s="172">
        <v>130.58500000000001</v>
      </c>
      <c r="K64" s="172">
        <v>4.8106</v>
      </c>
      <c r="L64" s="177">
        <v>0.63</v>
      </c>
      <c r="M64" s="172">
        <v>0</v>
      </c>
      <c r="N64" s="171">
        <v>0.31</v>
      </c>
      <c r="O64" s="172">
        <v>7</v>
      </c>
      <c r="P64" s="172">
        <v>315</v>
      </c>
      <c r="Q64" s="177">
        <v>0.63</v>
      </c>
    </row>
    <row r="65" spans="2:17" ht="15.75" x14ac:dyDescent="0.5">
      <c r="B65" s="171">
        <v>0.3</v>
      </c>
      <c r="C65" s="172">
        <v>390</v>
      </c>
      <c r="D65" s="172" t="s">
        <v>20</v>
      </c>
      <c r="E65" s="173">
        <v>1</v>
      </c>
      <c r="F65" s="174">
        <v>8</v>
      </c>
      <c r="G65" s="175">
        <v>0</v>
      </c>
      <c r="H65" s="176">
        <v>0</v>
      </c>
      <c r="I65" s="177">
        <v>249.28</v>
      </c>
      <c r="J65" s="172">
        <v>11.4259</v>
      </c>
      <c r="K65" s="172">
        <v>4.2469999999999999</v>
      </c>
      <c r="L65" s="177">
        <v>0.64</v>
      </c>
      <c r="M65" s="172">
        <v>0</v>
      </c>
      <c r="N65" s="171">
        <v>0.27</v>
      </c>
      <c r="O65" s="172">
        <v>9</v>
      </c>
      <c r="P65" s="172">
        <v>390</v>
      </c>
      <c r="Q65" s="177">
        <v>0.64</v>
      </c>
    </row>
    <row r="66" spans="2:17" ht="15.75" x14ac:dyDescent="0.5">
      <c r="B66" s="171">
        <v>0.3</v>
      </c>
      <c r="C66" s="172">
        <v>390</v>
      </c>
      <c r="D66" s="172" t="s">
        <v>20</v>
      </c>
      <c r="E66" s="173">
        <v>1</v>
      </c>
      <c r="F66" s="174">
        <v>8</v>
      </c>
      <c r="G66" s="175">
        <v>0</v>
      </c>
      <c r="H66" s="176">
        <v>0</v>
      </c>
      <c r="I66" s="177">
        <v>249.25</v>
      </c>
      <c r="J66" s="172">
        <v>10.5129</v>
      </c>
      <c r="K66" s="172">
        <v>4.4676999999999998</v>
      </c>
      <c r="L66" s="177">
        <v>0.64</v>
      </c>
      <c r="M66" s="172">
        <v>0</v>
      </c>
      <c r="N66" s="171">
        <v>0.31</v>
      </c>
      <c r="O66" s="172">
        <v>9</v>
      </c>
      <c r="P66" s="172">
        <v>390</v>
      </c>
      <c r="Q66" s="177">
        <v>0.64</v>
      </c>
    </row>
    <row r="67" spans="2:17" ht="15.75" x14ac:dyDescent="0.5">
      <c r="B67" s="171">
        <v>0.3</v>
      </c>
      <c r="C67" s="172">
        <v>390</v>
      </c>
      <c r="D67" s="172" t="s">
        <v>20</v>
      </c>
      <c r="E67" s="173">
        <v>1</v>
      </c>
      <c r="F67" s="174">
        <v>8</v>
      </c>
      <c r="G67" s="175">
        <v>0</v>
      </c>
      <c r="H67" s="176">
        <v>0</v>
      </c>
      <c r="I67" s="177">
        <v>249.3</v>
      </c>
      <c r="J67" s="172">
        <v>12.0984</v>
      </c>
      <c r="K67" s="172">
        <v>4.6429</v>
      </c>
      <c r="L67" s="177">
        <v>0.64</v>
      </c>
      <c r="M67" s="172">
        <v>0</v>
      </c>
      <c r="N67" s="171">
        <v>0.34</v>
      </c>
      <c r="O67" s="172">
        <v>9</v>
      </c>
      <c r="P67" s="172">
        <v>390</v>
      </c>
      <c r="Q67" s="177">
        <v>0.64</v>
      </c>
    </row>
    <row r="68" spans="2:17" ht="15.75" x14ac:dyDescent="0.5">
      <c r="B68" s="171">
        <v>0.3</v>
      </c>
      <c r="C68" s="172">
        <v>465</v>
      </c>
      <c r="D68" s="172" t="s">
        <v>20</v>
      </c>
      <c r="E68" s="173">
        <v>0</v>
      </c>
      <c r="F68" s="174">
        <v>10</v>
      </c>
      <c r="G68" s="175">
        <v>0</v>
      </c>
      <c r="H68" s="176">
        <v>0</v>
      </c>
      <c r="I68" s="177">
        <v>283.41000000000003</v>
      </c>
      <c r="J68" s="172">
        <v>10.214399999999999</v>
      </c>
      <c r="K68" s="172">
        <v>4.9108000000000001</v>
      </c>
      <c r="L68" s="177">
        <v>0.61</v>
      </c>
      <c r="M68" s="172">
        <v>0</v>
      </c>
      <c r="N68" s="171">
        <v>0.28000000000000003</v>
      </c>
      <c r="O68" s="172">
        <v>10</v>
      </c>
      <c r="P68" s="172">
        <v>465</v>
      </c>
      <c r="Q68" s="177">
        <v>0.61</v>
      </c>
    </row>
    <row r="69" spans="2:17" ht="15.75" x14ac:dyDescent="0.5">
      <c r="B69" s="171">
        <v>0.3</v>
      </c>
      <c r="C69" s="172">
        <v>465</v>
      </c>
      <c r="D69" s="172" t="s">
        <v>20</v>
      </c>
      <c r="E69" s="173">
        <v>0</v>
      </c>
      <c r="F69" s="174">
        <v>10</v>
      </c>
      <c r="G69" s="175">
        <v>0</v>
      </c>
      <c r="H69" s="176">
        <v>0</v>
      </c>
      <c r="I69" s="177">
        <v>283.44</v>
      </c>
      <c r="J69" s="172">
        <v>11.2018</v>
      </c>
      <c r="K69" s="172">
        <v>4.5991</v>
      </c>
      <c r="L69" s="177">
        <v>0.61</v>
      </c>
      <c r="M69" s="172">
        <v>0</v>
      </c>
      <c r="N69" s="171">
        <v>0.31</v>
      </c>
      <c r="O69" s="172">
        <v>10</v>
      </c>
      <c r="P69" s="172">
        <v>465</v>
      </c>
      <c r="Q69" s="177">
        <v>0.61</v>
      </c>
    </row>
    <row r="70" spans="2:17" ht="15.75" x14ac:dyDescent="0.5">
      <c r="B70" s="171">
        <v>0.3</v>
      </c>
      <c r="C70" s="172">
        <v>465</v>
      </c>
      <c r="D70" s="172" t="s">
        <v>20</v>
      </c>
      <c r="E70" s="173">
        <v>0</v>
      </c>
      <c r="F70" s="174">
        <v>10</v>
      </c>
      <c r="G70" s="175">
        <v>0</v>
      </c>
      <c r="H70" s="176">
        <v>0</v>
      </c>
      <c r="I70" s="177">
        <v>283.44</v>
      </c>
      <c r="J70" s="172">
        <v>11.048</v>
      </c>
      <c r="K70" s="172">
        <v>4.5458999999999996</v>
      </c>
      <c r="L70" s="177">
        <v>0.61</v>
      </c>
      <c r="M70" s="172">
        <v>0</v>
      </c>
      <c r="N70" s="171">
        <v>0.33</v>
      </c>
      <c r="O70" s="172">
        <v>10</v>
      </c>
      <c r="P70" s="172">
        <v>465</v>
      </c>
      <c r="Q70" s="177">
        <v>0.61</v>
      </c>
    </row>
    <row r="71" spans="2:17" ht="15.75" x14ac:dyDescent="0.5">
      <c r="B71" s="171">
        <v>0.3</v>
      </c>
      <c r="C71" s="172">
        <v>495</v>
      </c>
      <c r="D71" s="172" t="s">
        <v>20</v>
      </c>
      <c r="E71" s="173">
        <v>0</v>
      </c>
      <c r="F71" s="174">
        <v>11</v>
      </c>
      <c r="G71" s="175">
        <v>0</v>
      </c>
      <c r="H71" s="176">
        <v>0</v>
      </c>
      <c r="I71" s="177">
        <v>311.76</v>
      </c>
      <c r="J71" s="172">
        <v>10.347300000000001</v>
      </c>
      <c r="K71" s="172">
        <v>4.1577000000000002</v>
      </c>
      <c r="L71" s="177">
        <v>0.63</v>
      </c>
      <c r="M71" s="172">
        <v>0</v>
      </c>
      <c r="N71" s="171">
        <v>0.3</v>
      </c>
      <c r="O71" s="172">
        <v>11</v>
      </c>
      <c r="P71" s="172">
        <v>495</v>
      </c>
      <c r="Q71" s="177">
        <v>0.63</v>
      </c>
    </row>
    <row r="72" spans="2:17" ht="15.75" x14ac:dyDescent="0.5">
      <c r="B72" s="171">
        <v>0.3</v>
      </c>
      <c r="C72" s="172">
        <v>495</v>
      </c>
      <c r="D72" s="172" t="s">
        <v>20</v>
      </c>
      <c r="E72" s="173">
        <v>0</v>
      </c>
      <c r="F72" s="174">
        <v>11</v>
      </c>
      <c r="G72" s="175">
        <v>0</v>
      </c>
      <c r="H72" s="176">
        <v>0</v>
      </c>
      <c r="I72" s="177">
        <v>311.76</v>
      </c>
      <c r="J72" s="172">
        <v>10.356999999999999</v>
      </c>
      <c r="K72" s="172">
        <v>4.3301999999999996</v>
      </c>
      <c r="L72" s="177">
        <v>0.63</v>
      </c>
      <c r="M72" s="172">
        <v>0</v>
      </c>
      <c r="N72" s="171">
        <v>0.3</v>
      </c>
      <c r="O72" s="172">
        <v>11</v>
      </c>
      <c r="P72" s="172">
        <v>495</v>
      </c>
      <c r="Q72" s="177">
        <v>0.63</v>
      </c>
    </row>
    <row r="73" spans="2:17" ht="15.75" x14ac:dyDescent="0.5">
      <c r="B73" s="171">
        <v>0.3</v>
      </c>
      <c r="C73" s="172">
        <v>495</v>
      </c>
      <c r="D73" s="172" t="s">
        <v>20</v>
      </c>
      <c r="E73" s="173">
        <v>0</v>
      </c>
      <c r="F73" s="174">
        <v>11</v>
      </c>
      <c r="G73" s="175">
        <v>0</v>
      </c>
      <c r="H73" s="176">
        <v>0</v>
      </c>
      <c r="I73" s="177">
        <v>311.72000000000003</v>
      </c>
      <c r="J73" s="172">
        <v>9.5317000000000007</v>
      </c>
      <c r="K73" s="172">
        <v>4.4709000000000003</v>
      </c>
      <c r="L73" s="177">
        <v>0.63</v>
      </c>
      <c r="M73" s="172">
        <v>0</v>
      </c>
      <c r="N73" s="171">
        <v>0.3</v>
      </c>
      <c r="O73" s="172">
        <v>11</v>
      </c>
      <c r="P73" s="172">
        <v>495</v>
      </c>
      <c r="Q73" s="177">
        <v>0.63</v>
      </c>
    </row>
    <row r="74" spans="2:17" ht="15.75" x14ac:dyDescent="0.5">
      <c r="B74" s="171">
        <v>0.3</v>
      </c>
      <c r="C74" s="172">
        <v>525</v>
      </c>
      <c r="D74" s="172" t="s">
        <v>20</v>
      </c>
      <c r="E74" s="173">
        <v>1</v>
      </c>
      <c r="F74" s="174">
        <v>11</v>
      </c>
      <c r="G74" s="175">
        <v>0</v>
      </c>
      <c r="H74" s="176">
        <v>0</v>
      </c>
      <c r="I74" s="177">
        <v>334.19</v>
      </c>
      <c r="J74" s="172">
        <v>8.6987000000000005</v>
      </c>
      <c r="K74" s="172">
        <v>3.9863</v>
      </c>
      <c r="L74" s="177">
        <v>0.64</v>
      </c>
      <c r="M74" s="172">
        <v>0</v>
      </c>
      <c r="N74" s="171">
        <v>0.31</v>
      </c>
      <c r="O74" s="172">
        <v>12</v>
      </c>
      <c r="P74" s="172">
        <v>525</v>
      </c>
      <c r="Q74" s="177">
        <v>0.64</v>
      </c>
    </row>
    <row r="75" spans="2:17" ht="15.75" x14ac:dyDescent="0.5">
      <c r="B75" s="171">
        <v>0.3</v>
      </c>
      <c r="C75" s="172">
        <v>525</v>
      </c>
      <c r="D75" s="172" t="s">
        <v>20</v>
      </c>
      <c r="E75" s="173">
        <v>1</v>
      </c>
      <c r="F75" s="174">
        <v>11</v>
      </c>
      <c r="G75" s="175">
        <v>0</v>
      </c>
      <c r="H75" s="176">
        <v>0</v>
      </c>
      <c r="I75" s="177">
        <v>334.2</v>
      </c>
      <c r="J75" s="172">
        <v>8.891</v>
      </c>
      <c r="K75" s="172">
        <v>4.0754999999999999</v>
      </c>
      <c r="L75" s="177">
        <v>0.64</v>
      </c>
      <c r="M75" s="172">
        <v>0</v>
      </c>
      <c r="N75" s="171">
        <v>0.32</v>
      </c>
      <c r="O75" s="172">
        <v>12</v>
      </c>
      <c r="P75" s="172">
        <v>525</v>
      </c>
      <c r="Q75" s="177">
        <v>0.64</v>
      </c>
    </row>
    <row r="76" spans="2:17" ht="15.75" x14ac:dyDescent="0.5">
      <c r="B76" s="171">
        <v>0.3</v>
      </c>
      <c r="C76" s="172">
        <v>525</v>
      </c>
      <c r="D76" s="172" t="s">
        <v>20</v>
      </c>
      <c r="E76" s="173">
        <v>1</v>
      </c>
      <c r="F76" s="174">
        <v>11</v>
      </c>
      <c r="G76" s="175">
        <v>0</v>
      </c>
      <c r="H76" s="176">
        <v>0</v>
      </c>
      <c r="I76" s="177">
        <v>334.22</v>
      </c>
      <c r="J76" s="172">
        <v>9.3495000000000008</v>
      </c>
      <c r="K76" s="172">
        <v>4.0419</v>
      </c>
      <c r="L76" s="177">
        <v>0.64</v>
      </c>
      <c r="M76" s="172">
        <v>0</v>
      </c>
      <c r="N76" s="171">
        <v>0.28000000000000003</v>
      </c>
      <c r="O76" s="172">
        <v>12</v>
      </c>
      <c r="P76" s="172">
        <v>525</v>
      </c>
      <c r="Q76" s="177">
        <v>0.64</v>
      </c>
    </row>
    <row r="77" spans="2:17" x14ac:dyDescent="0.45">
      <c r="B77" s="165"/>
      <c r="C77" s="165"/>
      <c r="D77" s="165"/>
      <c r="E77" s="169">
        <v>6</v>
      </c>
      <c r="F77" s="169">
        <v>51</v>
      </c>
      <c r="G77" s="165"/>
      <c r="H77" s="165"/>
      <c r="I77" s="166">
        <v>183.43</v>
      </c>
      <c r="J77" s="167">
        <v>14.11</v>
      </c>
      <c r="K77" s="167">
        <v>4.22</v>
      </c>
      <c r="L77" s="167">
        <v>0.75</v>
      </c>
      <c r="M77" s="167">
        <v>0</v>
      </c>
      <c r="N77" s="168">
        <v>0.30449999999999999</v>
      </c>
      <c r="O77" s="165"/>
      <c r="P77" s="165"/>
      <c r="Q77" s="165"/>
    </row>
    <row r="78" spans="2:17" x14ac:dyDescent="0.45"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</row>
    <row r="79" spans="2:17" x14ac:dyDescent="0.45"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</row>
    <row r="80" spans="2:17" x14ac:dyDescent="0.45"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</row>
    <row r="81" spans="2:17" x14ac:dyDescent="0.45"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</row>
    <row r="82" spans="2:17" x14ac:dyDescent="0.45"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</row>
    <row r="83" spans="2:17" x14ac:dyDescent="0.45"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</row>
    <row r="84" spans="2:17" x14ac:dyDescent="0.45"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</row>
    <row r="85" spans="2:17" x14ac:dyDescent="0.45"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</row>
    <row r="86" spans="2:17" x14ac:dyDescent="0.45"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</row>
    <row r="87" spans="2:17" x14ac:dyDescent="0.45"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</row>
    <row r="88" spans="2:17" x14ac:dyDescent="0.45"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</row>
    <row r="89" spans="2:17" x14ac:dyDescent="0.45"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</row>
    <row r="90" spans="2:17" x14ac:dyDescent="0.45"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</row>
    <row r="91" spans="2:17" x14ac:dyDescent="0.45"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</row>
    <row r="92" spans="2:17" x14ac:dyDescent="0.45"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</row>
    <row r="93" spans="2:17" x14ac:dyDescent="0.45"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</row>
    <row r="94" spans="2:17" x14ac:dyDescent="0.45"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</row>
    <row r="95" spans="2:17" x14ac:dyDescent="0.45"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</row>
  </sheetData>
  <mergeCells count="2">
    <mergeCell ref="B2:C2"/>
    <mergeCell ref="B39:C3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Full DoE</vt:lpstr>
      <vt:lpstr>DoE for comparison</vt:lpstr>
      <vt:lpstr>Tablas Resumed Results</vt:lpstr>
      <vt:lpstr>ANOVAs Cadena Seca</vt:lpstr>
      <vt:lpstr>ANOVAs Paquetería</vt:lpstr>
      <vt:lpstr>Tablas ANOVAS</vt:lpstr>
      <vt:lpstr>DoE E-Trikes</vt:lpstr>
      <vt:lpstr>DoE Análisis Demanda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Montemayor</dc:creator>
  <cp:lastModifiedBy>Roberto Galarza  Tamez</cp:lastModifiedBy>
  <dcterms:created xsi:type="dcterms:W3CDTF">2021-11-26T03:51:18Z</dcterms:created>
  <dcterms:modified xsi:type="dcterms:W3CDTF">2022-10-26T05:51:37Z</dcterms:modified>
</cp:coreProperties>
</file>